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5" activeTab="0"/>
  </bookViews>
  <sheets>
    <sheet name="ZałNr1do opisówki" sheetId="1" r:id="rId1"/>
    <sheet name="Arkusz2" sheetId="2" r:id="rId2"/>
    <sheet name="Arkusz3" sheetId="3" r:id="rId3"/>
  </sheets>
  <definedNames>
    <definedName name="Excel_BuiltIn_Print_Area_1_1" localSheetId="0">'ZałNr1do opisówki'!$A$2:$M$503</definedName>
    <definedName name="Excel_BuiltIn_Print_Area_1_1">#REF!</definedName>
    <definedName name="Excel_BuiltIn_Print_Area_1_1_1" localSheetId="0">#REF!</definedName>
    <definedName name="Excel_BuiltIn_Print_Area_1_1_1">#REF!</definedName>
    <definedName name="_xlnm.Print_Area" localSheetId="0">'ZałNr1do opisówki'!$A$2:$M$503</definedName>
  </definedNames>
  <calcPr fullCalcOnLoad="1"/>
</workbook>
</file>

<file path=xl/sharedStrings.xml><?xml version="1.0" encoding="utf-8"?>
<sst xmlns="http://schemas.openxmlformats.org/spreadsheetml/2006/main" count="686" uniqueCount="275">
  <si>
    <t>Załącznik Nr 1</t>
  </si>
  <si>
    <t>Lp.</t>
  </si>
  <si>
    <t>Dz.</t>
  </si>
  <si>
    <t>Rozdz.</t>
  </si>
  <si>
    <t>§</t>
  </si>
  <si>
    <t>Wyszczególnienie</t>
  </si>
  <si>
    <t>Dochody</t>
  </si>
  <si>
    <t>Wydatki</t>
  </si>
  <si>
    <t>Plan</t>
  </si>
  <si>
    <t>Wykonanie</t>
  </si>
  <si>
    <t>Wskaźnik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</si>
  <si>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</si>
  <si>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</si>
  <si>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</si>
  <si>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</si>
  <si>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</si>
  <si>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</si>
  <si>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</si>
  <si>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</si>
  <si>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</si>
  <si>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</si>
  <si>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</si>
  <si>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</si>
  <si>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</si>
  <si>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</si>
  <si>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</si>
  <si>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</si>
  <si>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</si>
  <si>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</si>
  <si>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</si>
  <si>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</si>
  <si>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</si>
  <si>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>II.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</si>
  <si>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</si>
  <si>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</si>
  <si>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</si>
  <si>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</si>
  <si>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</si>
  <si>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</si>
  <si>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</si>
  <si>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III.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</si>
  <si>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</si>
  <si>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</si>
  <si>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</si>
  <si>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</si>
  <si>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</si>
  <si>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</si>
  <si>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</si>
  <si>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</si>
  <si>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</si>
  <si>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</si>
  <si>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</si>
  <si>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</si>
  <si>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</si>
  <si>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</si>
  <si>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IV.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</si>
  <si>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</si>
  <si>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</si>
  <si>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</si>
  <si>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</si>
  <si>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</si>
  <si>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</si>
  <si>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</si>
  <si>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</si>
  <si>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</si>
  <si>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</si>
  <si>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</si>
  <si>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</si>
  <si>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</si>
  <si>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</si>
  <si>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</si>
  <si>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</si>
  <si>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</si>
  <si>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</si>
  <si>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</si>
  <si>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</si>
  <si>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</si>
  <si>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</si>
  <si>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</si>
  <si>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</si>
  <si>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</si>
  <si>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</si>
  <si>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</si>
  <si>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</si>
  <si>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</si>
  <si>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</si>
  <si>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</si>
  <si>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</si>
  <si>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</si>
  <si>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</si>
  <si>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</si>
  <si>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</si>
  <si>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V.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</si>
  <si>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</si>
  <si>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</si>
  <si>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</si>
  <si>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</si>
  <si>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</si>
  <si>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</si>
  <si>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</si>
  <si>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</si>
  <si>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wydatki na zakupy inwestycyjne jednostek budżetowych</t>
  </si>
  <si>
    <t>0690</t>
  </si>
  <si>
    <t>wpływy z różnych opłat</t>
  </si>
  <si>
    <t>VI.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</si>
  <si>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</si>
  <si>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</si>
  <si>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</si>
  <si>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</si>
  <si>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</si>
  <si>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</si>
  <si>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</si>
  <si>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</si>
  <si>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</si>
  <si>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</si>
  <si>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</si>
  <si>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</si>
  <si>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</si>
  <si>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</si>
  <si>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</si>
  <si>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</si>
  <si>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</si>
  <si>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</si>
  <si>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</si>
  <si>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</si>
  <si>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</si>
  <si>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</si>
  <si>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</si>
  <si>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</si>
  <si>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</si>
  <si>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</si>
  <si>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</si>
  <si>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</si>
  <si>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</si>
  <si>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</si>
  <si>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</si>
  <si>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</si>
  <si>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</si>
  <si>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</si>
  <si>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</si>
  <si>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</si>
  <si>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</si>
  <si>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</si>
  <si>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</si>
  <si>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</si>
  <si>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</si>
  <si>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</si>
  <si>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</si>
  <si>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</si>
  <si>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</si>
  <si>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</si>
  <si>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</si>
  <si>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</si>
  <si>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IX.</t>
  </si>
  <si>
    <t>Obsługa długu publicznego</t>
  </si>
  <si>
    <t>Obsługa papierów wartościowych, kredytów i pożyczek jednostek samorządu terytorialnego</t>
  </si>
  <si>
    <t>8010</t>
  </si>
  <si>
    <t>rozliczenia z bankami związane z obsługą długu publicznego</t>
  </si>
  <si>
    <t>8070</t>
  </si>
  <si>
    <t>odsetki i dyskonto od krajowych skarbowych papierów wartościowych oraz od krajowych pożyczek i kredytów</t>
  </si>
  <si>
    <t>X.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</si>
  <si>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</si>
  <si>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</si>
  <si>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</si>
  <si>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</si>
  <si>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</si>
  <si>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</si>
  <si>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</si>
  <si>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</si>
  <si>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</si>
  <si>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Oświata i wychowanie</t>
  </si>
  <si>
    <t>Szkoły podstawowe</t>
  </si>
  <si>
    <t xml:space="preserve">2030 </t>
  </si>
  <si>
    <t>dotacje celowe przekazane z budżetu państwa na realizację własnych zadań bieżących gmin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</si>
  <si>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</si>
  <si>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</si>
  <si>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</si>
  <si>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</si>
  <si>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</si>
  <si>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</si>
  <si>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</si>
  <si>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</si>
  <si>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</si>
  <si>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</si>
  <si>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</si>
  <si>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</si>
  <si>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</si>
  <si>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</si>
  <si>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Opłata z tytułu zakupu usług telekomunikacyjnych telefonii stacjonarnej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</si>
  <si>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</si>
  <si>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</si>
  <si>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</si>
  <si>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</si>
  <si>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</si>
  <si>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wynagrodzenia osobowe</t>
  </si>
  <si>
    <t>Ochrona zdrowia</t>
  </si>
  <si>
    <t>Przeciwdziałanie alkoholizmowi</t>
  </si>
  <si>
    <t>zakup środków żywności</t>
  </si>
  <si>
    <t>2010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</si>
  <si>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</si>
  <si>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</si>
  <si>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</si>
  <si>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</si>
  <si>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</si>
  <si>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</si>
  <si>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</si>
  <si>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</si>
  <si>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</si>
  <si>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</si>
  <si>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</si>
  <si>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</si>
  <si>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</si>
  <si>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Usługi opiekuńcze i specjalistyczne usługi opiekuńcze</t>
  </si>
  <si>
    <t>2030</t>
  </si>
  <si>
    <t>Edukacyjna opieka wychowawcza</t>
  </si>
  <si>
    <t>Świetlice szkolne</t>
  </si>
  <si>
    <t>Pomoc materialna dla ucznia</t>
  </si>
  <si>
    <t>stypendia oraz inne formy pomocy dla uczniów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</si>
  <si>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</si>
  <si>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</si>
  <si>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</si>
  <si>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</si>
  <si>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</si>
  <si>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</si>
  <si>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</si>
  <si>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</si>
  <si>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§ 2010</t>
  </si>
  <si>
    <t>§ 2030</t>
  </si>
  <si>
    <t>§ 2020</t>
  </si>
  <si>
    <t>§ 6290</t>
  </si>
  <si>
    <t>§ 2707</t>
  </si>
  <si>
    <t>Subwencje</t>
  </si>
  <si>
    <t>Udziały</t>
  </si>
  <si>
    <t>Własne w tym:</t>
  </si>
  <si>
    <t>Z majątku §047,075,077,084,092,083,097,236</t>
  </si>
  <si>
    <t>podat.i opł.§069,031,032,033,034,050,091,036,037,043,041,045,048,035</t>
  </si>
  <si>
    <t>UM</t>
  </si>
  <si>
    <t>Informacja z wykonania budżetu miasta Lipna na dzień 30.06.2008 roku</t>
  </si>
  <si>
    <t>Wykonanie 30.06.2008</t>
  </si>
  <si>
    <t>Drogi publiczne gminne</t>
  </si>
  <si>
    <t>4210</t>
  </si>
  <si>
    <t>6050</t>
  </si>
  <si>
    <t>VII.</t>
  </si>
  <si>
    <t>VIII.</t>
  </si>
  <si>
    <t>4430</t>
  </si>
  <si>
    <t>dotacja przedmiotowa z budżetu dla zakładu budżetowego</t>
  </si>
  <si>
    <t>Informatyka</t>
  </si>
  <si>
    <t>Jednostki specjalistycznego poradnictwa, mieszkania chronione i osrodki interwencji kryzysowej</t>
  </si>
  <si>
    <t>Pozostałe zadania w zakresie polityki społecznej</t>
  </si>
  <si>
    <t>składki na ubezpieczenia społeczn</t>
  </si>
  <si>
    <t>zwrot dotacji wykorzystanych niezgodnie z przeznaczeniem lub pobranych w nadmiernej wysokości</t>
  </si>
  <si>
    <t>Gospodarka ściekowa i ochrona wód</t>
  </si>
  <si>
    <t>Oczyszczanie miast i wsi</t>
  </si>
  <si>
    <t>Utrzymanie zieleni w miastach i gminach</t>
  </si>
  <si>
    <t>wpływy z tytułu pomocy finansowej udzielonej między jednostkami samorządu terytorialnego na dofinansowanie własnych zadan inwestycyjnych i zakupów inwestycyjnych</t>
  </si>
  <si>
    <t>wydatki na zakup i objęcie akcji, wniesienie wkładów do spółek prawa handlowego oraz na uzupełnienie funduszy statutowych banków państwowych i innych instytucji finansowych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</si>
  <si>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</si>
  <si>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</si>
  <si>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</si>
  <si>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</si>
  <si>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</si>
  <si>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</si>
  <si>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odsetkiod dotacji wykorzystanych niezgodnie z przeznaczeniem lub pobranych w nadmiernej wysokości</t>
  </si>
  <si>
    <t>Stołówki szkolne</t>
  </si>
  <si>
    <t>§ 2008,9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</si>
  <si>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</si>
  <si>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</si>
  <si>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</si>
  <si>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</si>
  <si>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</si>
  <si>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</si>
  <si>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</si>
  <si>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</si>
  <si>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</si>
  <si>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dotacje rozwojowe oraz środki na finansowanie Wspólnej Poltyki Rolnej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</si>
</sst>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8"/>
      <name val="Arial Black"/>
      <family val="2"/>
    </font>
    <font>
      <sz val="8"/>
      <color indexed="8"/>
      <name val="Arial Black"/>
      <family val="2"/>
    </font>
    <font>
      <b/>
      <i/>
      <u val="single"/>
      <sz val="16"/>
      <color indexed="8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right" vertical="center" wrapText="1"/>
    </xf>
    <xf numFmtId="10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 wrapText="1"/>
    </xf>
    <xf numFmtId="10" fontId="6" fillId="33" borderId="12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0" fontId="2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43" fontId="0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33" borderId="11" xfId="0" applyNumberFormat="1" applyFont="1" applyFill="1" applyBorder="1" applyAlignment="1" quotePrefix="1">
      <alignment horizontal="center" vertical="center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3" fontId="16" fillId="19" borderId="11" xfId="0" applyNumberFormat="1" applyFont="1" applyFill="1" applyBorder="1" applyAlignment="1">
      <alignment horizontal="center" vertical="center" wrapText="1"/>
    </xf>
    <xf numFmtId="10" fontId="17" fillId="19" borderId="11" xfId="0" applyNumberFormat="1" applyFont="1" applyFill="1" applyBorder="1" applyAlignment="1">
      <alignment horizontal="center" vertical="center" wrapText="1"/>
    </xf>
    <xf numFmtId="10" fontId="17" fillId="19" borderId="12" xfId="0" applyNumberFormat="1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164" fontId="18" fillId="19" borderId="11" xfId="0" applyNumberFormat="1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 wrapText="1"/>
    </xf>
    <xf numFmtId="3" fontId="18" fillId="19" borderId="11" xfId="0" applyNumberFormat="1" applyFont="1" applyFill="1" applyBorder="1" applyAlignment="1">
      <alignment horizontal="center" vertical="center"/>
    </xf>
    <xf numFmtId="10" fontId="18" fillId="19" borderId="11" xfId="0" applyNumberFormat="1" applyFont="1" applyFill="1" applyBorder="1" applyAlignment="1">
      <alignment horizontal="center" vertical="center" wrapText="1"/>
    </xf>
    <xf numFmtId="10" fontId="18" fillId="19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10" fontId="6" fillId="35" borderId="11" xfId="0" applyNumberFormat="1" applyFont="1" applyFill="1" applyBorder="1" applyAlignment="1">
      <alignment horizontal="right"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10" fontId="9" fillId="35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164" fontId="6" fillId="36" borderId="11" xfId="0" applyNumberFormat="1" applyFont="1" applyFill="1" applyBorder="1" applyAlignment="1">
      <alignment horizontal="center" vertical="center"/>
    </xf>
    <xf numFmtId="164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vertical="center"/>
    </xf>
    <xf numFmtId="4" fontId="6" fillId="36" borderId="11" xfId="0" applyNumberFormat="1" applyFont="1" applyFill="1" applyBorder="1" applyAlignment="1">
      <alignment vertical="center" wrapText="1"/>
    </xf>
    <xf numFmtId="10" fontId="6" fillId="36" borderId="11" xfId="0" applyNumberFormat="1" applyFont="1" applyFill="1" applyBorder="1" applyAlignment="1">
      <alignment horizontal="right" vertical="center" wrapText="1"/>
    </xf>
    <xf numFmtId="4" fontId="6" fillId="36" borderId="11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wrapText="1"/>
    </xf>
    <xf numFmtId="4" fontId="6" fillId="7" borderId="11" xfId="0" applyNumberFormat="1" applyFont="1" applyFill="1" applyBorder="1" applyAlignment="1">
      <alignment vertical="center" wrapText="1"/>
    </xf>
    <xf numFmtId="4" fontId="6" fillId="36" borderId="11" xfId="0" applyNumberFormat="1" applyFont="1" applyFill="1" applyBorder="1" applyAlignment="1">
      <alignment horizontal="right" vertical="center" wrapText="1"/>
    </xf>
    <xf numFmtId="10" fontId="2" fillId="7" borderId="12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164" fontId="3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4" fontId="7" fillId="37" borderId="14" xfId="0" applyNumberFormat="1" applyFont="1" applyFill="1" applyBorder="1" applyAlignment="1">
      <alignment vertical="center" wrapText="1"/>
    </xf>
    <xf numFmtId="10" fontId="7" fillId="37" borderId="14" xfId="0" applyNumberFormat="1" applyFont="1" applyFill="1" applyBorder="1" applyAlignment="1">
      <alignment horizontal="right" vertical="center" wrapText="1"/>
    </xf>
    <xf numFmtId="4" fontId="7" fillId="37" borderId="14" xfId="0" applyNumberFormat="1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4" fontId="10" fillId="35" borderId="11" xfId="0" applyNumberFormat="1" applyFont="1" applyFill="1" applyBorder="1" applyAlignment="1">
      <alignment vertical="center" wrapText="1"/>
    </xf>
    <xf numFmtId="10" fontId="10" fillId="35" borderId="11" xfId="0" applyNumberFormat="1" applyFont="1" applyFill="1" applyBorder="1" applyAlignment="1">
      <alignment horizontal="right" vertical="center" wrapText="1"/>
    </xf>
    <xf numFmtId="4" fontId="10" fillId="35" borderId="11" xfId="0" applyNumberFormat="1" applyFont="1" applyFill="1" applyBorder="1" applyAlignment="1">
      <alignment horizontal="right" vertical="center"/>
    </xf>
    <xf numFmtId="10" fontId="7" fillId="37" borderId="15" xfId="0" applyNumberFormat="1" applyFont="1" applyFill="1" applyBorder="1" applyAlignment="1">
      <alignment horizontal="right" vertical="center" wrapText="1"/>
    </xf>
    <xf numFmtId="3" fontId="15" fillId="19" borderId="16" xfId="0" applyNumberFormat="1" applyFont="1" applyFill="1" applyBorder="1" applyAlignment="1">
      <alignment horizontal="center" vertical="center"/>
    </xf>
    <xf numFmtId="3" fontId="15" fillId="19" borderId="17" xfId="0" applyNumberFormat="1" applyFont="1" applyFill="1" applyBorder="1" applyAlignment="1">
      <alignment horizontal="center" vertical="center"/>
    </xf>
    <xf numFmtId="3" fontId="15" fillId="19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19" borderId="19" xfId="0" applyFont="1" applyFill="1" applyBorder="1" applyAlignment="1">
      <alignment horizontal="center" vertical="center"/>
    </xf>
    <xf numFmtId="164" fontId="13" fillId="19" borderId="20" xfId="0" applyNumberFormat="1" applyFont="1" applyFill="1" applyBorder="1" applyAlignment="1">
      <alignment horizontal="center" vertical="center"/>
    </xf>
    <xf numFmtId="164" fontId="14" fillId="19" borderId="20" xfId="0" applyNumberFormat="1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 wrapText="1"/>
    </xf>
    <xf numFmtId="3" fontId="15" fillId="19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zoomScale="75" zoomScaleNormal="75" zoomScalePageLayoutView="0" workbookViewId="0" topLeftCell="A1">
      <pane xSplit="5" ySplit="6" topLeftCell="F28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26" sqref="K26"/>
    </sheetView>
  </sheetViews>
  <sheetFormatPr defaultColWidth="8.8515625" defaultRowHeight="12.75"/>
  <cols>
    <col min="1" max="1" width="6.8515625" style="0" customWidth="1"/>
    <col min="2" max="2" width="5.421875" style="0" customWidth="1"/>
    <col min="3" max="3" width="7.28125" style="0" customWidth="1"/>
    <col min="4" max="4" width="5.57421875" style="0" customWidth="1"/>
    <col min="5" max="5" width="40.00390625" style="0" customWidth="1"/>
    <col min="6" max="6" width="17.8515625" style="0" customWidth="1"/>
    <col min="7" max="8" width="0" style="0" hidden="1" customWidth="1"/>
    <col min="9" max="9" width="17.28125" style="0" customWidth="1"/>
    <col min="10" max="10" width="11.421875" style="0" customWidth="1"/>
    <col min="11" max="11" width="16.421875" style="0" customWidth="1"/>
    <col min="12" max="12" width="17.8515625" style="0" customWidth="1"/>
    <col min="13" max="13" width="11.28125" style="0" customWidth="1"/>
  </cols>
  <sheetData>
    <row r="1" spans="1:13" s="8" customFormat="1" ht="14.25">
      <c r="A1" s="1"/>
      <c r="B1" s="2"/>
      <c r="C1" s="3"/>
      <c r="D1" s="3"/>
      <c r="E1" s="4"/>
      <c r="F1" s="5"/>
      <c r="G1" s="5"/>
      <c r="H1" s="6"/>
      <c r="I1" s="6"/>
      <c r="J1" s="6"/>
      <c r="K1" s="7" t="s">
        <v>0</v>
      </c>
      <c r="L1" s="7"/>
      <c r="M1" s="7"/>
    </row>
    <row r="2" spans="1:13" s="8" customFormat="1" ht="57" customHeight="1">
      <c r="A2" s="178" t="s">
        <v>237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8" customFormat="1" ht="15" thickBot="1">
      <c r="A3" s="1"/>
      <c r="B3" s="2"/>
      <c r="C3" s="3"/>
      <c r="D3" s="3"/>
      <c r="E3" s="4"/>
      <c r="F3" s="5"/>
      <c r="G3" s="5"/>
      <c r="H3" s="6"/>
      <c r="I3" s="6"/>
      <c r="J3" s="6"/>
      <c r="K3" s="5"/>
      <c r="L3" s="5"/>
      <c r="M3" s="9"/>
    </row>
    <row r="4" spans="1:13" s="8" customFormat="1" ht="34.5" customHeight="1" thickBot="1" thickTop="1">
      <c r="A4" s="179" t="s">
        <v>1</v>
      </c>
      <c r="B4" s="180" t="s">
        <v>2</v>
      </c>
      <c r="C4" s="181" t="s">
        <v>3</v>
      </c>
      <c r="D4" s="181" t="s">
        <v>4</v>
      </c>
      <c r="E4" s="182" t="s">
        <v>5</v>
      </c>
      <c r="F4" s="183" t="s">
        <v>6</v>
      </c>
      <c r="G4" s="183"/>
      <c r="H4" s="183"/>
      <c r="I4" s="183"/>
      <c r="J4" s="183"/>
      <c r="K4" s="175" t="s">
        <v>7</v>
      </c>
      <c r="L4" s="176"/>
      <c r="M4" s="177"/>
    </row>
    <row r="5" spans="1:13" s="8" customFormat="1" ht="57" customHeight="1" thickTop="1">
      <c r="A5" s="179"/>
      <c r="B5" s="180"/>
      <c r="C5" s="181"/>
      <c r="D5" s="181"/>
      <c r="E5" s="182"/>
      <c r="F5" s="100" t="s">
        <v>8</v>
      </c>
      <c r="G5" s="100" t="s">
        <v>9</v>
      </c>
      <c r="H5" s="101" t="s">
        <v>10</v>
      </c>
      <c r="I5" s="100" t="s">
        <v>238</v>
      </c>
      <c r="J5" s="101" t="s">
        <v>10</v>
      </c>
      <c r="K5" s="100" t="s">
        <v>8</v>
      </c>
      <c r="L5" s="100" t="s">
        <v>238</v>
      </c>
      <c r="M5" s="102" t="s">
        <v>10</v>
      </c>
    </row>
    <row r="6" spans="1:13" s="8" customFormat="1" ht="12.75">
      <c r="A6" s="103" t="s">
        <v>11</v>
      </c>
      <c r="B6" s="104" t="s">
        <v>12</v>
      </c>
      <c r="C6" s="104" t="s">
        <v>13</v>
      </c>
      <c r="D6" s="104" t="s">
        <v>14</v>
      </c>
      <c r="E6" s="105" t="s">
        <v>15</v>
      </c>
      <c r="F6" s="106" t="s">
        <v>16</v>
      </c>
      <c r="G6" s="106" t="s">
        <v>17</v>
      </c>
      <c r="H6" s="107" t="s">
        <v>18</v>
      </c>
      <c r="I6" s="106" t="s">
        <v>17</v>
      </c>
      <c r="J6" s="107" t="s">
        <v>18</v>
      </c>
      <c r="K6" s="106" t="s">
        <v>19</v>
      </c>
      <c r="L6" s="106" t="s">
        <v>20</v>
      </c>
      <c r="M6" s="108" t="s">
        <v>21</v>
      </c>
    </row>
    <row r="7" spans="1:13" s="1" customFormat="1" ht="31.5" customHeight="1">
      <c r="A7" s="109" t="s">
        <v>22</v>
      </c>
      <c r="B7" s="110" t="s">
        <v>23</v>
      </c>
      <c r="C7" s="111"/>
      <c r="D7" s="111"/>
      <c r="E7" s="112" t="s">
        <v>24</v>
      </c>
      <c r="F7" s="113">
        <f>SUM(F8)</f>
        <v>0</v>
      </c>
      <c r="G7" s="113">
        <f>SUM(G8)</f>
        <v>0</v>
      </c>
      <c r="H7" s="113">
        <f>SUM(H8)</f>
        <v>0</v>
      </c>
      <c r="I7" s="113">
        <f>SUM(I8)</f>
        <v>0</v>
      </c>
      <c r="J7" s="114"/>
      <c r="K7" s="113">
        <f>SUM(K8)</f>
        <v>600</v>
      </c>
      <c r="L7" s="113">
        <f>SUM(L8)</f>
        <v>239</v>
      </c>
      <c r="M7" s="115">
        <f aca="true" t="shared" si="0" ref="M7:M14">L7/K7</f>
        <v>0.3983333333333333</v>
      </c>
    </row>
    <row r="8" spans="1:13" s="8" customFormat="1" ht="19.5" customHeight="1">
      <c r="A8" s="10"/>
      <c r="B8" s="11"/>
      <c r="C8" s="12" t="s">
        <v>25</v>
      </c>
      <c r="D8" s="13"/>
      <c r="E8" s="14" t="s">
        <v>26</v>
      </c>
      <c r="F8" s="15">
        <f>SUM(F9)</f>
        <v>0</v>
      </c>
      <c r="G8" s="15"/>
      <c r="H8" s="16"/>
      <c r="I8" s="15">
        <f>SUM(I9)</f>
        <v>0</v>
      </c>
      <c r="J8" s="17"/>
      <c r="K8" s="18">
        <f>SUM(K9)</f>
        <v>600</v>
      </c>
      <c r="L8" s="19">
        <f>SUM(L9)</f>
        <v>239</v>
      </c>
      <c r="M8" s="20">
        <f t="shared" si="0"/>
        <v>0.3983333333333333</v>
      </c>
    </row>
    <row r="9" spans="1:13" s="8" customFormat="1" ht="28.5" customHeight="1">
      <c r="A9" s="21"/>
      <c r="B9" s="22"/>
      <c r="C9" s="23"/>
      <c r="D9" s="23">
        <v>2850</v>
      </c>
      <c r="E9" s="24" t="s">
        <v>27</v>
      </c>
      <c r="F9" s="25"/>
      <c r="G9" s="25"/>
      <c r="H9" s="26"/>
      <c r="I9" s="25"/>
      <c r="J9" s="27"/>
      <c r="K9" s="28">
        <v>600</v>
      </c>
      <c r="L9" s="29">
        <v>239</v>
      </c>
      <c r="M9" s="30">
        <f t="shared" si="0"/>
        <v>0.3983333333333333</v>
      </c>
    </row>
    <row r="10" spans="1:14" s="1" customFormat="1" ht="25.5" customHeight="1">
      <c r="A10" s="109" t="s">
        <v>32</v>
      </c>
      <c r="B10" s="110" t="s">
        <v>33</v>
      </c>
      <c r="C10" s="116"/>
      <c r="D10" s="116"/>
      <c r="E10" s="112" t="s">
        <v>34</v>
      </c>
      <c r="F10" s="117">
        <f>SUM(F13)</f>
        <v>0</v>
      </c>
      <c r="G10" s="117">
        <f>SUM(G13)</f>
        <v>0</v>
      </c>
      <c r="H10" s="117">
        <f>SUM(H13)</f>
        <v>0</v>
      </c>
      <c r="I10" s="117">
        <f>SUM(I13)</f>
        <v>0</v>
      </c>
      <c r="J10" s="118"/>
      <c r="K10" s="113">
        <f>SUM(K13+K11)</f>
        <v>1980000</v>
      </c>
      <c r="L10" s="113">
        <f>SUM(L13+L11)</f>
        <v>412660.94</v>
      </c>
      <c r="M10" s="115">
        <f t="shared" si="0"/>
        <v>0.20841461616161616</v>
      </c>
      <c r="N10" s="35"/>
    </row>
    <row r="11" spans="1:14" s="1" customFormat="1" ht="25.5" customHeight="1">
      <c r="A11" s="10"/>
      <c r="B11" s="62"/>
      <c r="C11" s="32">
        <v>60016</v>
      </c>
      <c r="D11" s="32"/>
      <c r="E11" s="97" t="s">
        <v>239</v>
      </c>
      <c r="F11" s="98"/>
      <c r="G11" s="98"/>
      <c r="H11" s="98"/>
      <c r="I11" s="98"/>
      <c r="J11" s="94"/>
      <c r="K11" s="99">
        <f>SUM(K12)</f>
        <v>1000000</v>
      </c>
      <c r="L11" s="99">
        <f>SUM(L12)</f>
        <v>35465.4</v>
      </c>
      <c r="M11" s="96">
        <f t="shared" si="0"/>
        <v>0.0354654</v>
      </c>
      <c r="N11" s="35"/>
    </row>
    <row r="12" spans="1:14" s="1" customFormat="1" ht="25.5" customHeight="1">
      <c r="A12" s="10"/>
      <c r="B12" s="62"/>
      <c r="C12" s="31"/>
      <c r="D12" s="23">
        <v>6050</v>
      </c>
      <c r="E12" s="92" t="s">
        <v>39</v>
      </c>
      <c r="F12" s="93"/>
      <c r="G12" s="93"/>
      <c r="H12" s="93"/>
      <c r="I12" s="93"/>
      <c r="J12" s="94"/>
      <c r="K12" s="95">
        <v>1000000</v>
      </c>
      <c r="L12" s="95">
        <v>35465.4</v>
      </c>
      <c r="M12" s="96">
        <f t="shared" si="0"/>
        <v>0.0354654</v>
      </c>
      <c r="N12" s="35"/>
    </row>
    <row r="13" spans="1:13" s="8" customFormat="1" ht="19.5" customHeight="1">
      <c r="A13" s="10"/>
      <c r="B13" s="31"/>
      <c r="C13" s="12" t="s">
        <v>35</v>
      </c>
      <c r="D13" s="32"/>
      <c r="E13" s="14" t="s">
        <v>28</v>
      </c>
      <c r="F13" s="15">
        <f>SUM(F14:F18)</f>
        <v>0</v>
      </c>
      <c r="G13" s="15">
        <f>SUM(G14:G18)</f>
        <v>0</v>
      </c>
      <c r="H13" s="15">
        <f>SUM(H14:H18)</f>
        <v>0</v>
      </c>
      <c r="I13" s="15">
        <f>SUM(I14:I18)</f>
        <v>0</v>
      </c>
      <c r="J13" s="17"/>
      <c r="K13" s="18">
        <f>SUM(K14:K18)</f>
        <v>980000</v>
      </c>
      <c r="L13" s="18">
        <f>SUM(L14:L18)</f>
        <v>377195.54</v>
      </c>
      <c r="M13" s="20">
        <f t="shared" si="0"/>
        <v>0.3848934081632653</v>
      </c>
    </row>
    <row r="14" spans="1:13" s="8" customFormat="1" ht="19.5" customHeight="1">
      <c r="A14" s="10"/>
      <c r="B14" s="31"/>
      <c r="C14" s="12"/>
      <c r="D14" s="23">
        <v>4170</v>
      </c>
      <c r="E14" s="24" t="s">
        <v>36</v>
      </c>
      <c r="F14" s="25"/>
      <c r="G14" s="25"/>
      <c r="H14" s="26"/>
      <c r="I14" s="25"/>
      <c r="J14" s="27"/>
      <c r="K14" s="28">
        <v>20000</v>
      </c>
      <c r="L14" s="28">
        <v>17595</v>
      </c>
      <c r="M14" s="30">
        <f t="shared" si="0"/>
        <v>0.87975</v>
      </c>
    </row>
    <row r="15" spans="1:13" s="8" customFormat="1" ht="19.5" customHeight="1">
      <c r="A15" s="21"/>
      <c r="B15" s="22"/>
      <c r="C15" s="23"/>
      <c r="D15" s="23">
        <v>4210</v>
      </c>
      <c r="E15" s="24" t="s">
        <v>37</v>
      </c>
      <c r="F15" s="25"/>
      <c r="G15" s="25"/>
      <c r="H15" s="26"/>
      <c r="I15" s="25"/>
      <c r="J15" s="27"/>
      <c r="K15" s="28">
        <v>170000</v>
      </c>
      <c r="L15" s="29">
        <v>76705.68</v>
      </c>
      <c r="M15" s="30">
        <f aca="true" t="shared" si="1" ref="M15:M28">L15/K15</f>
        <v>0.4512098823529411</v>
      </c>
    </row>
    <row r="16" spans="1:13" s="8" customFormat="1" ht="19.5" customHeight="1">
      <c r="A16" s="21"/>
      <c r="B16" s="22"/>
      <c r="C16" s="23"/>
      <c r="D16" s="23">
        <v>4270</v>
      </c>
      <c r="E16" s="24" t="s">
        <v>38</v>
      </c>
      <c r="F16" s="25"/>
      <c r="G16" s="25"/>
      <c r="H16" s="26"/>
      <c r="I16" s="25"/>
      <c r="J16" s="27"/>
      <c r="K16" s="28">
        <v>410000</v>
      </c>
      <c r="L16" s="29">
        <v>278791.1</v>
      </c>
      <c r="M16" s="30">
        <f t="shared" si="1"/>
        <v>0.6799782926829268</v>
      </c>
    </row>
    <row r="17" spans="1:13" s="8" customFormat="1" ht="19.5" customHeight="1">
      <c r="A17" s="21"/>
      <c r="B17" s="22"/>
      <c r="C17" s="23"/>
      <c r="D17" s="23">
        <v>4300</v>
      </c>
      <c r="E17" s="24" t="s">
        <v>31</v>
      </c>
      <c r="F17" s="25"/>
      <c r="G17" s="25"/>
      <c r="H17" s="26"/>
      <c r="I17" s="25"/>
      <c r="J17" s="27"/>
      <c r="K17" s="28">
        <v>80000</v>
      </c>
      <c r="L17" s="29">
        <v>4103.76</v>
      </c>
      <c r="M17" s="30">
        <f t="shared" si="1"/>
        <v>0.051297</v>
      </c>
    </row>
    <row r="18" spans="1:13" s="8" customFormat="1" ht="19.5" customHeight="1">
      <c r="A18" s="21"/>
      <c r="B18" s="22"/>
      <c r="C18" s="23"/>
      <c r="D18" s="23">
        <v>6050</v>
      </c>
      <c r="E18" s="24" t="s">
        <v>39</v>
      </c>
      <c r="F18" s="25"/>
      <c r="G18" s="25"/>
      <c r="H18" s="26"/>
      <c r="I18" s="25"/>
      <c r="J18" s="27"/>
      <c r="K18" s="28">
        <v>300000</v>
      </c>
      <c r="L18" s="29">
        <v>0</v>
      </c>
      <c r="M18" s="30">
        <f t="shared" si="1"/>
        <v>0</v>
      </c>
    </row>
    <row r="19" spans="1:14" s="1" customFormat="1" ht="26.25" customHeight="1">
      <c r="A19" s="109" t="s">
        <v>40</v>
      </c>
      <c r="B19" s="116">
        <v>700</v>
      </c>
      <c r="C19" s="116"/>
      <c r="D19" s="116"/>
      <c r="E19" s="112" t="s">
        <v>41</v>
      </c>
      <c r="F19" s="117">
        <f>SUM(F20)</f>
        <v>628000</v>
      </c>
      <c r="G19" s="117">
        <f>SUM(G20)</f>
        <v>0</v>
      </c>
      <c r="H19" s="119">
        <f>G19/F19</f>
        <v>0</v>
      </c>
      <c r="I19" s="117">
        <f>SUM(I20)</f>
        <v>623144.55</v>
      </c>
      <c r="J19" s="114">
        <f>I19/F19</f>
        <v>0.9922683917197453</v>
      </c>
      <c r="K19" s="113">
        <f>SUM(K20)</f>
        <v>690460</v>
      </c>
      <c r="L19" s="113">
        <f>SUM(L20)</f>
        <v>184479.01</v>
      </c>
      <c r="M19" s="115">
        <f t="shared" si="1"/>
        <v>0.26718276221649334</v>
      </c>
      <c r="N19" s="35"/>
    </row>
    <row r="20" spans="1:13" s="8" customFormat="1" ht="19.5" customHeight="1">
      <c r="A20" s="36"/>
      <c r="B20" s="37"/>
      <c r="C20" s="38">
        <v>70005</v>
      </c>
      <c r="D20" s="38"/>
      <c r="E20" s="39" t="s">
        <v>42</v>
      </c>
      <c r="F20" s="40">
        <f>SUM(F22:F32)</f>
        <v>628000</v>
      </c>
      <c r="G20" s="40">
        <f>SUM(G22:G32)</f>
        <v>0</v>
      </c>
      <c r="H20" s="41">
        <f>G20/F20</f>
        <v>0</v>
      </c>
      <c r="I20" s="40">
        <f>SUM(I22:I32)</f>
        <v>623144.55</v>
      </c>
      <c r="J20" s="33">
        <f>I20/F20</f>
        <v>0.9922683917197453</v>
      </c>
      <c r="K20" s="18">
        <f>SUM(K21:K32)</f>
        <v>690460</v>
      </c>
      <c r="L20" s="18">
        <f>SUM(L21:L32)</f>
        <v>184479.01</v>
      </c>
      <c r="M20" s="42">
        <f t="shared" si="1"/>
        <v>0.26718276221649334</v>
      </c>
    </row>
    <row r="21" spans="1:13" s="8" customFormat="1" ht="28.5" customHeight="1">
      <c r="A21" s="36"/>
      <c r="B21" s="37"/>
      <c r="C21" s="38"/>
      <c r="D21" s="44">
        <v>2650</v>
      </c>
      <c r="E21" s="45" t="s">
        <v>245</v>
      </c>
      <c r="F21" s="40"/>
      <c r="G21" s="40"/>
      <c r="H21" s="41"/>
      <c r="I21" s="40"/>
      <c r="J21" s="33"/>
      <c r="K21" s="28">
        <v>237460</v>
      </c>
      <c r="L21" s="28">
        <v>146557.17</v>
      </c>
      <c r="M21" s="46">
        <f t="shared" si="1"/>
        <v>0.6171867682978186</v>
      </c>
    </row>
    <row r="22" spans="1:13" s="8" customFormat="1" ht="19.5" customHeight="1">
      <c r="A22" s="21"/>
      <c r="B22" s="22"/>
      <c r="C22" s="23"/>
      <c r="D22" s="23">
        <v>4170</v>
      </c>
      <c r="E22" s="43" t="s">
        <v>43</v>
      </c>
      <c r="F22" s="29"/>
      <c r="G22" s="25"/>
      <c r="H22" s="26"/>
      <c r="I22" s="29"/>
      <c r="J22" s="34"/>
      <c r="K22" s="28">
        <v>2000</v>
      </c>
      <c r="L22" s="29">
        <v>0</v>
      </c>
      <c r="M22" s="30">
        <f t="shared" si="1"/>
        <v>0</v>
      </c>
    </row>
    <row r="23" spans="1:13" s="8" customFormat="1" ht="19.5" customHeight="1">
      <c r="A23" s="21"/>
      <c r="B23" s="22"/>
      <c r="C23" s="23"/>
      <c r="D23" s="23">
        <v>4270</v>
      </c>
      <c r="E23" s="43" t="s">
        <v>38</v>
      </c>
      <c r="F23" s="29"/>
      <c r="G23" s="25"/>
      <c r="H23" s="26"/>
      <c r="I23" s="29"/>
      <c r="J23" s="34"/>
      <c r="K23" s="28">
        <v>60000</v>
      </c>
      <c r="L23" s="29">
        <v>0</v>
      </c>
      <c r="M23" s="30"/>
    </row>
    <row r="24" spans="1:13" s="8" customFormat="1" ht="19.5" customHeight="1">
      <c r="A24" s="21"/>
      <c r="B24" s="22"/>
      <c r="C24" s="23"/>
      <c r="D24" s="23">
        <v>4300</v>
      </c>
      <c r="E24" s="24" t="s">
        <v>31</v>
      </c>
      <c r="F24" s="29"/>
      <c r="G24" s="25"/>
      <c r="H24" s="26"/>
      <c r="I24" s="29"/>
      <c r="J24" s="34"/>
      <c r="K24" s="28">
        <v>76000</v>
      </c>
      <c r="L24" s="29">
        <v>30313.04</v>
      </c>
      <c r="M24" s="30">
        <f t="shared" si="1"/>
        <v>0.3988557894736842</v>
      </c>
    </row>
    <row r="25" spans="1:14" s="8" customFormat="1" ht="19.5" customHeight="1">
      <c r="A25" s="36"/>
      <c r="B25" s="37"/>
      <c r="C25" s="38"/>
      <c r="D25" s="44">
        <v>4430</v>
      </c>
      <c r="E25" s="45" t="s">
        <v>44</v>
      </c>
      <c r="F25" s="40"/>
      <c r="G25" s="40"/>
      <c r="H25" s="41"/>
      <c r="I25" s="40"/>
      <c r="J25" s="34"/>
      <c r="K25" s="28">
        <v>15000</v>
      </c>
      <c r="L25" s="28">
        <v>5808.8</v>
      </c>
      <c r="M25" s="46">
        <f t="shared" si="1"/>
        <v>0.38725333333333334</v>
      </c>
      <c r="N25" s="47"/>
    </row>
    <row r="26" spans="1:13" s="8" customFormat="1" ht="19.5" customHeight="1">
      <c r="A26" s="21"/>
      <c r="B26" s="22"/>
      <c r="C26" s="23"/>
      <c r="D26" s="23">
        <v>4530</v>
      </c>
      <c r="E26" s="24" t="s">
        <v>45</v>
      </c>
      <c r="F26" s="25"/>
      <c r="G26" s="25"/>
      <c r="H26" s="26"/>
      <c r="I26" s="25"/>
      <c r="J26" s="34"/>
      <c r="K26" s="28">
        <v>50000</v>
      </c>
      <c r="L26" s="88"/>
      <c r="M26" s="46">
        <f t="shared" si="1"/>
        <v>0</v>
      </c>
    </row>
    <row r="27" spans="1:13" s="8" customFormat="1" ht="26.25" customHeight="1">
      <c r="A27" s="21"/>
      <c r="B27" s="22"/>
      <c r="C27" s="23"/>
      <c r="D27" s="23">
        <v>4590</v>
      </c>
      <c r="E27" s="24" t="s">
        <v>46</v>
      </c>
      <c r="F27" s="25"/>
      <c r="G27" s="25"/>
      <c r="H27" s="26"/>
      <c r="I27" s="25"/>
      <c r="J27" s="34"/>
      <c r="K27" s="28">
        <v>100000</v>
      </c>
      <c r="L27" s="29">
        <v>1800</v>
      </c>
      <c r="M27" s="46">
        <f t="shared" si="1"/>
        <v>0.018</v>
      </c>
    </row>
    <row r="28" spans="1:13" s="8" customFormat="1" ht="26.25" customHeight="1">
      <c r="A28" s="21"/>
      <c r="B28" s="22"/>
      <c r="C28" s="23"/>
      <c r="D28" s="23">
        <v>6050</v>
      </c>
      <c r="E28" s="24" t="s">
        <v>39</v>
      </c>
      <c r="F28" s="25"/>
      <c r="G28" s="25"/>
      <c r="H28" s="26"/>
      <c r="I28" s="25"/>
      <c r="J28" s="34"/>
      <c r="K28" s="28">
        <v>150000</v>
      </c>
      <c r="L28" s="29">
        <v>0</v>
      </c>
      <c r="M28" s="46">
        <f t="shared" si="1"/>
        <v>0</v>
      </c>
    </row>
    <row r="29" spans="1:13" s="8" customFormat="1" ht="25.5" customHeight="1">
      <c r="A29" s="21"/>
      <c r="B29" s="22"/>
      <c r="C29" s="23"/>
      <c r="D29" s="48" t="s">
        <v>47</v>
      </c>
      <c r="E29" s="24" t="s">
        <v>48</v>
      </c>
      <c r="F29" s="25">
        <v>26000</v>
      </c>
      <c r="G29" s="25"/>
      <c r="H29" s="26"/>
      <c r="I29" s="25">
        <v>39609.53</v>
      </c>
      <c r="J29" s="34">
        <f>I29/F29</f>
        <v>1.5234434615384616</v>
      </c>
      <c r="K29" s="28"/>
      <c r="L29" s="29"/>
      <c r="M29" s="30"/>
    </row>
    <row r="30" spans="1:13" s="8" customFormat="1" ht="64.5" customHeight="1">
      <c r="A30" s="21"/>
      <c r="B30" s="22"/>
      <c r="C30" s="23"/>
      <c r="D30" s="48" t="s">
        <v>49</v>
      </c>
      <c r="E30" s="24" t="s">
        <v>50</v>
      </c>
      <c r="F30" s="25">
        <v>90000</v>
      </c>
      <c r="G30" s="25"/>
      <c r="H30" s="26"/>
      <c r="I30" s="25">
        <v>49701.39</v>
      </c>
      <c r="J30" s="34">
        <f>I30/F30</f>
        <v>0.5522376666666666</v>
      </c>
      <c r="K30" s="28"/>
      <c r="L30" s="29"/>
      <c r="M30" s="30"/>
    </row>
    <row r="31" spans="1:13" s="8" customFormat="1" ht="45" customHeight="1">
      <c r="A31" s="21"/>
      <c r="B31" s="22"/>
      <c r="C31" s="23"/>
      <c r="D31" s="48" t="s">
        <v>51</v>
      </c>
      <c r="E31" s="24" t="s">
        <v>52</v>
      </c>
      <c r="F31" s="25">
        <v>510000</v>
      </c>
      <c r="G31" s="25"/>
      <c r="H31" s="26"/>
      <c r="I31" s="25">
        <v>533213.22</v>
      </c>
      <c r="J31" s="34">
        <f>I31/F31</f>
        <v>1.0455161176470589</v>
      </c>
      <c r="K31" s="28"/>
      <c r="L31" s="29"/>
      <c r="M31" s="30"/>
    </row>
    <row r="32" spans="1:13" s="8" customFormat="1" ht="19.5" customHeight="1">
      <c r="A32" s="21"/>
      <c r="B32" s="22"/>
      <c r="C32" s="23"/>
      <c r="D32" s="48" t="s">
        <v>53</v>
      </c>
      <c r="E32" s="24" t="s">
        <v>54</v>
      </c>
      <c r="F32" s="25">
        <v>2000</v>
      </c>
      <c r="G32" s="25"/>
      <c r="H32" s="26"/>
      <c r="I32" s="25">
        <v>620.41</v>
      </c>
      <c r="J32" s="34">
        <f>I32/F32</f>
        <v>0.310205</v>
      </c>
      <c r="K32" s="28"/>
      <c r="L32" s="29"/>
      <c r="M32" s="30"/>
    </row>
    <row r="33" spans="1:13" s="49" customFormat="1" ht="29.25" customHeight="1">
      <c r="A33" s="109" t="s">
        <v>55</v>
      </c>
      <c r="B33" s="116">
        <v>710</v>
      </c>
      <c r="C33" s="116"/>
      <c r="D33" s="110"/>
      <c r="E33" s="112" t="s">
        <v>56</v>
      </c>
      <c r="F33" s="117">
        <f>SUM(F34+F38+F40)</f>
        <v>35000</v>
      </c>
      <c r="G33" s="117">
        <f>SUM(G40)</f>
        <v>0</v>
      </c>
      <c r="H33" s="119">
        <f>G33/F33</f>
        <v>0</v>
      </c>
      <c r="I33" s="117">
        <f>SUM(I34+I38+I40)</f>
        <v>33205.630000000005</v>
      </c>
      <c r="J33" s="114">
        <f>I33/F33</f>
        <v>0.9487322857142858</v>
      </c>
      <c r="K33" s="113">
        <f>SUM(K34+K38+K40)</f>
        <v>376200</v>
      </c>
      <c r="L33" s="113">
        <f>SUM(L34+L38+L40)</f>
        <v>120065.90999999999</v>
      </c>
      <c r="M33" s="115">
        <f aca="true" t="shared" si="2" ref="M33:M40">L33/K33</f>
        <v>0.31915446570972883</v>
      </c>
    </row>
    <row r="34" spans="1:13" s="8" customFormat="1" ht="19.5" customHeight="1">
      <c r="A34" s="10"/>
      <c r="B34" s="31"/>
      <c r="C34" s="32">
        <v>71004</v>
      </c>
      <c r="D34" s="12"/>
      <c r="E34" s="14" t="s">
        <v>57</v>
      </c>
      <c r="F34" s="15"/>
      <c r="G34" s="15"/>
      <c r="H34" s="16"/>
      <c r="I34" s="15"/>
      <c r="J34" s="17"/>
      <c r="K34" s="18">
        <f>SUM(K35:K37)</f>
        <v>57800</v>
      </c>
      <c r="L34" s="19">
        <f>SUM(L35:L37)</f>
        <v>13149.04</v>
      </c>
      <c r="M34" s="20">
        <f t="shared" si="2"/>
        <v>0.22749204152249136</v>
      </c>
    </row>
    <row r="35" spans="1:13" s="8" customFormat="1" ht="19.5" customHeight="1">
      <c r="A35" s="21"/>
      <c r="B35" s="22"/>
      <c r="C35" s="23"/>
      <c r="D35" s="48" t="s">
        <v>58</v>
      </c>
      <c r="E35" s="43" t="s">
        <v>43</v>
      </c>
      <c r="F35" s="26"/>
      <c r="G35" s="25"/>
      <c r="H35" s="26"/>
      <c r="I35" s="26"/>
      <c r="J35" s="27"/>
      <c r="K35" s="28">
        <v>40000</v>
      </c>
      <c r="L35" s="29">
        <v>9400</v>
      </c>
      <c r="M35" s="30">
        <f t="shared" si="2"/>
        <v>0.235</v>
      </c>
    </row>
    <row r="36" spans="1:13" s="8" customFormat="1" ht="19.5" customHeight="1">
      <c r="A36" s="21"/>
      <c r="B36" s="22"/>
      <c r="C36" s="23"/>
      <c r="D36" s="48" t="s">
        <v>59</v>
      </c>
      <c r="E36" s="24" t="s">
        <v>31</v>
      </c>
      <c r="F36" s="25"/>
      <c r="G36" s="25"/>
      <c r="H36" s="26"/>
      <c r="I36" s="25"/>
      <c r="J36" s="27"/>
      <c r="K36" s="28">
        <v>15000</v>
      </c>
      <c r="L36" s="29">
        <v>3749.04</v>
      </c>
      <c r="M36" s="30">
        <f t="shared" si="2"/>
        <v>0.249936</v>
      </c>
    </row>
    <row r="37" spans="1:13" s="8" customFormat="1" ht="19.5" customHeight="1">
      <c r="A37" s="21"/>
      <c r="B37" s="22"/>
      <c r="C37" s="23"/>
      <c r="D37" s="48" t="s">
        <v>60</v>
      </c>
      <c r="E37" s="24" t="s">
        <v>44</v>
      </c>
      <c r="F37" s="25"/>
      <c r="G37" s="25"/>
      <c r="H37" s="26"/>
      <c r="I37" s="25"/>
      <c r="J37" s="27"/>
      <c r="K37" s="28">
        <v>2800</v>
      </c>
      <c r="L37" s="29">
        <v>0</v>
      </c>
      <c r="M37" s="30">
        <f t="shared" si="2"/>
        <v>0</v>
      </c>
    </row>
    <row r="38" spans="1:14" s="8" customFormat="1" ht="19.5" customHeight="1">
      <c r="A38" s="36"/>
      <c r="B38" s="37"/>
      <c r="C38" s="38">
        <v>71014</v>
      </c>
      <c r="D38" s="38"/>
      <c r="E38" s="39" t="s">
        <v>61</v>
      </c>
      <c r="F38" s="40"/>
      <c r="G38" s="40"/>
      <c r="H38" s="41"/>
      <c r="I38" s="40"/>
      <c r="J38" s="33"/>
      <c r="K38" s="18">
        <f>SUM(K39:K39)</f>
        <v>62000</v>
      </c>
      <c r="L38" s="18">
        <f>SUM(L39:L39)</f>
        <v>17743.88</v>
      </c>
      <c r="M38" s="42">
        <f t="shared" si="2"/>
        <v>0.2861916129032258</v>
      </c>
      <c r="N38" s="47"/>
    </row>
    <row r="39" spans="1:13" s="8" customFormat="1" ht="19.5" customHeight="1">
      <c r="A39" s="50"/>
      <c r="B39" s="51"/>
      <c r="C39" s="44"/>
      <c r="D39" s="52">
        <v>4300</v>
      </c>
      <c r="E39" s="45" t="s">
        <v>31</v>
      </c>
      <c r="F39" s="53"/>
      <c r="G39" s="53"/>
      <c r="H39" s="54"/>
      <c r="I39" s="53"/>
      <c r="J39" s="34"/>
      <c r="K39" s="28">
        <v>62000</v>
      </c>
      <c r="L39" s="28">
        <v>17743.88</v>
      </c>
      <c r="M39" s="46">
        <f t="shared" si="2"/>
        <v>0.2861916129032258</v>
      </c>
    </row>
    <row r="40" spans="1:13" s="8" customFormat="1" ht="19.5" customHeight="1">
      <c r="A40" s="36"/>
      <c r="B40" s="37"/>
      <c r="C40" s="38">
        <v>71035</v>
      </c>
      <c r="D40" s="55"/>
      <c r="E40" s="39" t="s">
        <v>62</v>
      </c>
      <c r="F40" s="40">
        <f>SUM(F41:F62)</f>
        <v>35000</v>
      </c>
      <c r="G40" s="40">
        <f>SUM(G41:G62)</f>
        <v>0</v>
      </c>
      <c r="H40" s="40">
        <f>SUM(H41:H62)</f>
        <v>0</v>
      </c>
      <c r="I40" s="40">
        <f>SUM(I41:I62)</f>
        <v>33205.630000000005</v>
      </c>
      <c r="J40" s="33">
        <f>I40/F40</f>
        <v>0.9487322857142858</v>
      </c>
      <c r="K40" s="18">
        <f>SUM(K43:K62)</f>
        <v>256400</v>
      </c>
      <c r="L40" s="18">
        <f>SUM(L43:L62)</f>
        <v>89172.98999999999</v>
      </c>
      <c r="M40" s="42">
        <f t="shared" si="2"/>
        <v>0.3477885725429017</v>
      </c>
    </row>
    <row r="41" spans="1:13" s="8" customFormat="1" ht="19.5" customHeight="1">
      <c r="A41" s="36"/>
      <c r="B41" s="37"/>
      <c r="C41" s="38"/>
      <c r="D41" s="56" t="s">
        <v>63</v>
      </c>
      <c r="E41" s="45" t="s">
        <v>64</v>
      </c>
      <c r="F41" s="53">
        <v>30000</v>
      </c>
      <c r="G41" s="53"/>
      <c r="H41" s="54"/>
      <c r="I41" s="53">
        <v>14639</v>
      </c>
      <c r="J41" s="34">
        <f>I41/F41</f>
        <v>0.48796666666666666</v>
      </c>
      <c r="K41" s="18"/>
      <c r="L41" s="18"/>
      <c r="M41" s="42"/>
    </row>
    <row r="42" spans="1:13" s="8" customFormat="1" ht="19.5" customHeight="1">
      <c r="A42" s="36"/>
      <c r="B42" s="37"/>
      <c r="C42" s="38"/>
      <c r="D42" s="91" t="s">
        <v>65</v>
      </c>
      <c r="E42" s="45" t="s">
        <v>66</v>
      </c>
      <c r="F42" s="53"/>
      <c r="G42" s="53"/>
      <c r="H42" s="54"/>
      <c r="I42" s="53">
        <v>18566.63</v>
      </c>
      <c r="J42" s="34"/>
      <c r="K42" s="18"/>
      <c r="L42" s="18"/>
      <c r="M42" s="42"/>
    </row>
    <row r="43" spans="1:13" s="8" customFormat="1" ht="50.25" customHeight="1">
      <c r="A43" s="50"/>
      <c r="B43" s="51"/>
      <c r="C43" s="44"/>
      <c r="D43" s="52">
        <v>2020</v>
      </c>
      <c r="E43" s="45" t="s">
        <v>67</v>
      </c>
      <c r="F43" s="53">
        <v>5000</v>
      </c>
      <c r="G43" s="53"/>
      <c r="H43" s="54"/>
      <c r="I43" s="53"/>
      <c r="J43" s="34">
        <f>I43/F43</f>
        <v>0</v>
      </c>
      <c r="K43" s="28"/>
      <c r="L43" s="28"/>
      <c r="M43" s="46"/>
    </row>
    <row r="44" spans="1:13" s="8" customFormat="1" ht="17.25" customHeight="1">
      <c r="A44" s="50"/>
      <c r="B44" s="51"/>
      <c r="C44" s="44"/>
      <c r="D44" s="52">
        <v>3020</v>
      </c>
      <c r="E44" s="45" t="s">
        <v>68</v>
      </c>
      <c r="F44" s="53"/>
      <c r="G44" s="53"/>
      <c r="H44" s="54"/>
      <c r="I44" s="53"/>
      <c r="J44" s="34"/>
      <c r="K44" s="28">
        <v>2100</v>
      </c>
      <c r="L44" s="28">
        <v>528.82</v>
      </c>
      <c r="M44" s="46">
        <f aca="true" t="shared" si="3" ref="M44:M69">L44/K44</f>
        <v>0.25181904761904766</v>
      </c>
    </row>
    <row r="45" spans="1:13" s="8" customFormat="1" ht="19.5" customHeight="1">
      <c r="A45" s="50"/>
      <c r="B45" s="51"/>
      <c r="C45" s="44"/>
      <c r="D45" s="52">
        <v>4010</v>
      </c>
      <c r="E45" s="45" t="s">
        <v>69</v>
      </c>
      <c r="F45" s="53"/>
      <c r="G45" s="53"/>
      <c r="H45" s="54"/>
      <c r="I45" s="53"/>
      <c r="J45" s="34"/>
      <c r="K45" s="28">
        <v>140500</v>
      </c>
      <c r="L45" s="28">
        <v>47066.83</v>
      </c>
      <c r="M45" s="46">
        <f t="shared" si="3"/>
        <v>0.334995231316726</v>
      </c>
    </row>
    <row r="46" spans="1:13" s="8" customFormat="1" ht="19.5" customHeight="1">
      <c r="A46" s="50"/>
      <c r="B46" s="51"/>
      <c r="C46" s="44"/>
      <c r="D46" s="52">
        <v>4040</v>
      </c>
      <c r="E46" s="45" t="s">
        <v>70</v>
      </c>
      <c r="F46" s="53"/>
      <c r="G46" s="53"/>
      <c r="H46" s="54"/>
      <c r="I46" s="53"/>
      <c r="J46" s="34"/>
      <c r="K46" s="28">
        <v>11275</v>
      </c>
      <c r="L46" s="28">
        <v>7516.62</v>
      </c>
      <c r="M46" s="46">
        <f t="shared" si="3"/>
        <v>0.6666625277161863</v>
      </c>
    </row>
    <row r="47" spans="1:13" s="8" customFormat="1" ht="19.5" customHeight="1">
      <c r="A47" s="50"/>
      <c r="B47" s="51"/>
      <c r="C47" s="44"/>
      <c r="D47" s="52">
        <v>4110</v>
      </c>
      <c r="E47" s="45" t="s">
        <v>71</v>
      </c>
      <c r="F47" s="53"/>
      <c r="G47" s="53"/>
      <c r="H47" s="54"/>
      <c r="I47" s="53"/>
      <c r="J47" s="34"/>
      <c r="K47" s="28">
        <v>25500</v>
      </c>
      <c r="L47" s="28">
        <v>6923.24</v>
      </c>
      <c r="M47" s="46">
        <f t="shared" si="3"/>
        <v>0.27149960784313726</v>
      </c>
    </row>
    <row r="48" spans="1:13" s="8" customFormat="1" ht="19.5" customHeight="1">
      <c r="A48" s="50"/>
      <c r="B48" s="51"/>
      <c r="C48" s="44"/>
      <c r="D48" s="52">
        <v>4120</v>
      </c>
      <c r="E48" s="45" t="s">
        <v>72</v>
      </c>
      <c r="F48" s="53"/>
      <c r="G48" s="53"/>
      <c r="H48" s="54"/>
      <c r="I48" s="53"/>
      <c r="J48" s="34"/>
      <c r="K48" s="28">
        <v>4000</v>
      </c>
      <c r="L48" s="28">
        <v>1380.26</v>
      </c>
      <c r="M48" s="46">
        <f t="shared" si="3"/>
        <v>0.345065</v>
      </c>
    </row>
    <row r="49" spans="1:13" s="8" customFormat="1" ht="19.5" customHeight="1">
      <c r="A49" s="50"/>
      <c r="B49" s="51"/>
      <c r="C49" s="44"/>
      <c r="D49" s="52">
        <v>4210</v>
      </c>
      <c r="E49" s="45" t="s">
        <v>37</v>
      </c>
      <c r="F49" s="53"/>
      <c r="G49" s="53"/>
      <c r="H49" s="54"/>
      <c r="I49" s="53"/>
      <c r="J49" s="34"/>
      <c r="K49" s="28">
        <v>14675</v>
      </c>
      <c r="L49" s="28">
        <v>3533.48</v>
      </c>
      <c r="M49" s="46">
        <f t="shared" si="3"/>
        <v>0.24078228279386713</v>
      </c>
    </row>
    <row r="50" spans="1:13" s="8" customFormat="1" ht="19.5" customHeight="1">
      <c r="A50" s="50"/>
      <c r="B50" s="51"/>
      <c r="C50" s="44"/>
      <c r="D50" s="52">
        <v>4260</v>
      </c>
      <c r="E50" s="45" t="s">
        <v>73</v>
      </c>
      <c r="F50" s="53"/>
      <c r="G50" s="53"/>
      <c r="H50" s="54"/>
      <c r="I50" s="53"/>
      <c r="J50" s="34"/>
      <c r="K50" s="28">
        <v>29500</v>
      </c>
      <c r="L50" s="28">
        <v>13097.81</v>
      </c>
      <c r="M50" s="46">
        <f t="shared" si="3"/>
        <v>0.4439935593220339</v>
      </c>
    </row>
    <row r="51" spans="1:13" s="8" customFormat="1" ht="19.5" customHeight="1">
      <c r="A51" s="50"/>
      <c r="B51" s="51"/>
      <c r="C51" s="44"/>
      <c r="D51" s="52">
        <v>4270</v>
      </c>
      <c r="E51" s="45" t="s">
        <v>38</v>
      </c>
      <c r="F51" s="53"/>
      <c r="G51" s="53"/>
      <c r="H51" s="54"/>
      <c r="I51" s="53"/>
      <c r="J51" s="34"/>
      <c r="K51" s="28">
        <v>1000</v>
      </c>
      <c r="L51" s="28">
        <v>0</v>
      </c>
      <c r="M51" s="46">
        <f t="shared" si="3"/>
        <v>0</v>
      </c>
    </row>
    <row r="52" spans="1:13" s="8" customFormat="1" ht="19.5" customHeight="1">
      <c r="A52" s="50"/>
      <c r="B52" s="51"/>
      <c r="C52" s="44"/>
      <c r="D52" s="52">
        <v>4280</v>
      </c>
      <c r="E52" s="45" t="s">
        <v>74</v>
      </c>
      <c r="F52" s="53"/>
      <c r="G52" s="53"/>
      <c r="H52" s="54"/>
      <c r="I52" s="53"/>
      <c r="J52" s="34"/>
      <c r="K52" s="28">
        <v>100</v>
      </c>
      <c r="L52" s="28">
        <v>25</v>
      </c>
      <c r="M52" s="46">
        <f t="shared" si="3"/>
        <v>0.25</v>
      </c>
    </row>
    <row r="53" spans="1:13" s="8" customFormat="1" ht="19.5" customHeight="1">
      <c r="A53" s="50"/>
      <c r="B53" s="51"/>
      <c r="C53" s="44"/>
      <c r="D53" s="56" t="s">
        <v>75</v>
      </c>
      <c r="E53" s="45" t="s">
        <v>31</v>
      </c>
      <c r="F53" s="53"/>
      <c r="G53" s="53"/>
      <c r="H53" s="54"/>
      <c r="I53" s="53"/>
      <c r="J53" s="34"/>
      <c r="K53" s="28">
        <v>15150</v>
      </c>
      <c r="L53" s="28">
        <v>3599.06</v>
      </c>
      <c r="M53" s="46">
        <f t="shared" si="3"/>
        <v>0.23756171617161717</v>
      </c>
    </row>
    <row r="54" spans="1:13" s="8" customFormat="1" ht="19.5" customHeight="1">
      <c r="A54" s="50"/>
      <c r="B54" s="51"/>
      <c r="C54" s="44"/>
      <c r="D54" s="56" t="s">
        <v>76</v>
      </c>
      <c r="E54" s="45" t="s">
        <v>77</v>
      </c>
      <c r="F54" s="53"/>
      <c r="G54" s="53"/>
      <c r="H54" s="54"/>
      <c r="I54" s="53"/>
      <c r="J54" s="34"/>
      <c r="K54" s="28">
        <v>500</v>
      </c>
      <c r="L54" s="28">
        <v>209.12</v>
      </c>
      <c r="M54" s="46">
        <f t="shared" si="3"/>
        <v>0.41824</v>
      </c>
    </row>
    <row r="55" spans="1:13" s="8" customFormat="1" ht="31.5" customHeight="1">
      <c r="A55" s="50"/>
      <c r="B55" s="51"/>
      <c r="C55" s="44"/>
      <c r="D55" s="56" t="s">
        <v>78</v>
      </c>
      <c r="E55" s="45" t="s">
        <v>79</v>
      </c>
      <c r="F55" s="53"/>
      <c r="G55" s="53"/>
      <c r="H55" s="54"/>
      <c r="I55" s="53"/>
      <c r="J55" s="34"/>
      <c r="K55" s="28">
        <v>800</v>
      </c>
      <c r="L55" s="28">
        <v>305</v>
      </c>
      <c r="M55" s="46">
        <f t="shared" si="3"/>
        <v>0.38125</v>
      </c>
    </row>
    <row r="56" spans="1:13" s="8" customFormat="1" ht="31.5" customHeight="1">
      <c r="A56" s="50"/>
      <c r="B56" s="51"/>
      <c r="C56" s="44"/>
      <c r="D56" s="56" t="s">
        <v>80</v>
      </c>
      <c r="E56" s="45" t="s">
        <v>81</v>
      </c>
      <c r="F56" s="53"/>
      <c r="G56" s="53"/>
      <c r="H56" s="54"/>
      <c r="I56" s="53"/>
      <c r="J56" s="34"/>
      <c r="K56" s="28">
        <v>2000</v>
      </c>
      <c r="L56" s="28">
        <v>691.61</v>
      </c>
      <c r="M56" s="46">
        <f t="shared" si="3"/>
        <v>0.34580500000000003</v>
      </c>
    </row>
    <row r="57" spans="1:13" s="8" customFormat="1" ht="19.5" customHeight="1">
      <c r="A57" s="50"/>
      <c r="B57" s="51"/>
      <c r="C57" s="44"/>
      <c r="D57" s="56" t="s">
        <v>82</v>
      </c>
      <c r="E57" s="45" t="s">
        <v>83</v>
      </c>
      <c r="F57" s="53"/>
      <c r="G57" s="53"/>
      <c r="H57" s="54"/>
      <c r="I57" s="53"/>
      <c r="J57" s="34"/>
      <c r="K57" s="28">
        <v>200</v>
      </c>
      <c r="L57" s="28">
        <v>0</v>
      </c>
      <c r="M57" s="46">
        <f t="shared" si="3"/>
        <v>0</v>
      </c>
    </row>
    <row r="58" spans="1:13" s="8" customFormat="1" ht="19.5" customHeight="1">
      <c r="A58" s="50"/>
      <c r="B58" s="51"/>
      <c r="C58" s="44"/>
      <c r="D58" s="56" t="s">
        <v>60</v>
      </c>
      <c r="E58" s="45" t="s">
        <v>44</v>
      </c>
      <c r="F58" s="53"/>
      <c r="G58" s="53"/>
      <c r="H58" s="54"/>
      <c r="I58" s="53"/>
      <c r="J58" s="34"/>
      <c r="K58" s="28">
        <v>100</v>
      </c>
      <c r="L58" s="28">
        <v>0</v>
      </c>
      <c r="M58" s="46">
        <f t="shared" si="3"/>
        <v>0</v>
      </c>
    </row>
    <row r="59" spans="1:13" s="8" customFormat="1" ht="25.5" customHeight="1">
      <c r="A59" s="50"/>
      <c r="B59" s="51"/>
      <c r="C59" s="44"/>
      <c r="D59" s="56" t="s">
        <v>84</v>
      </c>
      <c r="E59" s="45" t="s">
        <v>85</v>
      </c>
      <c r="F59" s="53"/>
      <c r="G59" s="53"/>
      <c r="H59" s="54"/>
      <c r="I59" s="53"/>
      <c r="J59" s="34"/>
      <c r="K59" s="28">
        <v>5600</v>
      </c>
      <c r="L59" s="28">
        <v>4200</v>
      </c>
      <c r="M59" s="46">
        <f t="shared" si="3"/>
        <v>0.75</v>
      </c>
    </row>
    <row r="60" spans="1:13" s="8" customFormat="1" ht="25.5" customHeight="1">
      <c r="A60" s="50"/>
      <c r="B60" s="51"/>
      <c r="C60" s="44"/>
      <c r="D60" s="56" t="s">
        <v>86</v>
      </c>
      <c r="E60" s="45" t="s">
        <v>87</v>
      </c>
      <c r="F60" s="53"/>
      <c r="G60" s="53"/>
      <c r="H60" s="54"/>
      <c r="I60" s="53"/>
      <c r="J60" s="34"/>
      <c r="K60" s="28">
        <v>400</v>
      </c>
      <c r="L60" s="28">
        <v>0</v>
      </c>
      <c r="M60" s="46">
        <f t="shared" si="3"/>
        <v>0</v>
      </c>
    </row>
    <row r="61" spans="1:13" s="8" customFormat="1" ht="25.5" customHeight="1">
      <c r="A61" s="50"/>
      <c r="B61" s="51"/>
      <c r="C61" s="44"/>
      <c r="D61" s="56" t="s">
        <v>88</v>
      </c>
      <c r="E61" s="45" t="s">
        <v>89</v>
      </c>
      <c r="F61" s="53"/>
      <c r="G61" s="53"/>
      <c r="H61" s="54"/>
      <c r="I61" s="53"/>
      <c r="J61" s="34"/>
      <c r="K61" s="28">
        <v>2000</v>
      </c>
      <c r="L61" s="28">
        <v>0</v>
      </c>
      <c r="M61" s="46">
        <f t="shared" si="3"/>
        <v>0</v>
      </c>
    </row>
    <row r="62" spans="1:13" s="8" customFormat="1" ht="25.5" customHeight="1">
      <c r="A62" s="50"/>
      <c r="B62" s="51"/>
      <c r="C62" s="44"/>
      <c r="D62" s="56" t="s">
        <v>90</v>
      </c>
      <c r="E62" s="45" t="s">
        <v>91</v>
      </c>
      <c r="F62" s="53"/>
      <c r="G62" s="53"/>
      <c r="H62" s="54"/>
      <c r="I62" s="53"/>
      <c r="J62" s="34"/>
      <c r="K62" s="28">
        <v>1000</v>
      </c>
      <c r="L62" s="28">
        <v>96.14</v>
      </c>
      <c r="M62" s="46">
        <f t="shared" si="3"/>
        <v>0.09614</v>
      </c>
    </row>
    <row r="63" spans="1:13" s="8" customFormat="1" ht="25.5" customHeight="1">
      <c r="A63" s="120" t="s">
        <v>92</v>
      </c>
      <c r="B63" s="121">
        <v>720</v>
      </c>
      <c r="C63" s="122"/>
      <c r="D63" s="123"/>
      <c r="E63" s="164" t="s">
        <v>246</v>
      </c>
      <c r="F63" s="124"/>
      <c r="G63" s="124"/>
      <c r="H63" s="125"/>
      <c r="I63" s="124"/>
      <c r="J63" s="126"/>
      <c r="K63" s="127">
        <f>SUM(K64)</f>
        <v>73000</v>
      </c>
      <c r="L63" s="127">
        <f>SUM(L64)</f>
        <v>30279.010000000002</v>
      </c>
      <c r="M63" s="128">
        <f t="shared" si="3"/>
        <v>0.4147809589041096</v>
      </c>
    </row>
    <row r="64" spans="1:13" s="8" customFormat="1" ht="25.5" customHeight="1">
      <c r="A64" s="50"/>
      <c r="B64" s="51"/>
      <c r="C64" s="38">
        <v>72095</v>
      </c>
      <c r="D64" s="58"/>
      <c r="E64" s="39" t="s">
        <v>28</v>
      </c>
      <c r="F64" s="40"/>
      <c r="G64" s="40"/>
      <c r="H64" s="41"/>
      <c r="I64" s="40"/>
      <c r="J64" s="33"/>
      <c r="K64" s="18">
        <f>SUM(K65:K67)</f>
        <v>73000</v>
      </c>
      <c r="L64" s="18">
        <f>SUM(L65:L67)</f>
        <v>30279.010000000002</v>
      </c>
      <c r="M64" s="42">
        <f t="shared" si="3"/>
        <v>0.4147809589041096</v>
      </c>
    </row>
    <row r="65" spans="1:13" s="8" customFormat="1" ht="25.5" customHeight="1">
      <c r="A65" s="50"/>
      <c r="B65" s="51"/>
      <c r="C65" s="44"/>
      <c r="D65" s="56" t="s">
        <v>240</v>
      </c>
      <c r="E65" s="45" t="s">
        <v>37</v>
      </c>
      <c r="F65" s="53"/>
      <c r="G65" s="53"/>
      <c r="H65" s="54"/>
      <c r="I65" s="53"/>
      <c r="J65" s="34"/>
      <c r="K65" s="28">
        <v>25000</v>
      </c>
      <c r="L65" s="28">
        <v>14502.53</v>
      </c>
      <c r="M65" s="46">
        <f t="shared" si="3"/>
        <v>0.5801012</v>
      </c>
    </row>
    <row r="66" spans="1:13" s="8" customFormat="1" ht="25.5" customHeight="1">
      <c r="A66" s="50"/>
      <c r="B66" s="51"/>
      <c r="C66" s="44"/>
      <c r="D66" s="56" t="s">
        <v>90</v>
      </c>
      <c r="E66" s="45" t="s">
        <v>91</v>
      </c>
      <c r="F66" s="53"/>
      <c r="G66" s="53"/>
      <c r="H66" s="54"/>
      <c r="I66" s="53"/>
      <c r="J66" s="34"/>
      <c r="K66" s="28">
        <v>4000</v>
      </c>
      <c r="L66" s="28">
        <v>1837.32</v>
      </c>
      <c r="M66" s="46">
        <f t="shared" si="3"/>
        <v>0.45932999999999996</v>
      </c>
    </row>
    <row r="67" spans="1:13" s="8" customFormat="1" ht="25.5" customHeight="1">
      <c r="A67" s="50"/>
      <c r="B67" s="51"/>
      <c r="C67" s="44"/>
      <c r="D67" s="56" t="s">
        <v>241</v>
      </c>
      <c r="E67" s="45" t="s">
        <v>39</v>
      </c>
      <c r="F67" s="53"/>
      <c r="G67" s="53"/>
      <c r="H67" s="54"/>
      <c r="I67" s="53"/>
      <c r="J67" s="34"/>
      <c r="K67" s="28">
        <v>44000</v>
      </c>
      <c r="L67" s="28">
        <v>13939.16</v>
      </c>
      <c r="M67" s="46">
        <f t="shared" si="3"/>
        <v>0.3167990909090909</v>
      </c>
    </row>
    <row r="68" spans="1:13" s="49" customFormat="1" ht="32.25" customHeight="1">
      <c r="A68" s="109" t="s">
        <v>104</v>
      </c>
      <c r="B68" s="116">
        <v>750</v>
      </c>
      <c r="C68" s="116"/>
      <c r="D68" s="116"/>
      <c r="E68" s="112" t="s">
        <v>93</v>
      </c>
      <c r="F68" s="117">
        <f>SUM(F69+F87+F95+F123)</f>
        <v>163285</v>
      </c>
      <c r="G68" s="117">
        <f>SUM(G69+G87+G95+G123)</f>
        <v>66219</v>
      </c>
      <c r="H68" s="119">
        <f>G68/F68</f>
        <v>0.4055424564411918</v>
      </c>
      <c r="I68" s="117">
        <f>SUM(I69+I87+I95+I123)</f>
        <v>88702.43</v>
      </c>
      <c r="J68" s="114">
        <f>I68/F68</f>
        <v>0.5432368558042686</v>
      </c>
      <c r="K68" s="113">
        <f>SUM(K69+K87+K95+K123+K119)</f>
        <v>3545392</v>
      </c>
      <c r="L68" s="113">
        <f>SUM(L69+L87+L95+L123+L119)</f>
        <v>1822223.84</v>
      </c>
      <c r="M68" s="115">
        <f t="shared" si="3"/>
        <v>0.513969637207959</v>
      </c>
    </row>
    <row r="69" spans="1:13" s="8" customFormat="1" ht="19.5" customHeight="1">
      <c r="A69" s="10"/>
      <c r="B69" s="31"/>
      <c r="C69" s="32">
        <v>75011</v>
      </c>
      <c r="D69" s="32"/>
      <c r="E69" s="14" t="s">
        <v>94</v>
      </c>
      <c r="F69" s="16">
        <f>SUM(F70:F83)</f>
        <v>162565</v>
      </c>
      <c r="G69" s="16">
        <f>SUM(G70:G83)</f>
        <v>64300</v>
      </c>
      <c r="H69" s="16">
        <f>G69/F69</f>
        <v>0.3955340940546858</v>
      </c>
      <c r="I69" s="16">
        <f>SUM(I70:I83)</f>
        <v>85923.53</v>
      </c>
      <c r="J69" s="33">
        <f>I69/F69</f>
        <v>0.5285487651093409</v>
      </c>
      <c r="K69" s="18">
        <f>SUM(K70:K86)</f>
        <v>371345</v>
      </c>
      <c r="L69" s="18">
        <f>SUM(L70:L86)</f>
        <v>201335.82</v>
      </c>
      <c r="M69" s="20">
        <f t="shared" si="3"/>
        <v>0.5421799674157455</v>
      </c>
    </row>
    <row r="70" spans="1:13" s="8" customFormat="1" ht="51" customHeight="1">
      <c r="A70" s="21"/>
      <c r="B70" s="22"/>
      <c r="C70" s="23"/>
      <c r="D70" s="57">
        <v>2010</v>
      </c>
      <c r="E70" s="24" t="s">
        <v>29</v>
      </c>
      <c r="F70" s="25">
        <v>159800</v>
      </c>
      <c r="G70" s="25">
        <v>64300</v>
      </c>
      <c r="H70" s="26">
        <f>G70/F70</f>
        <v>0.402377972465582</v>
      </c>
      <c r="I70" s="25">
        <v>85000</v>
      </c>
      <c r="J70" s="34">
        <f>I70/F70</f>
        <v>0.5319148936170213</v>
      </c>
      <c r="K70" s="28"/>
      <c r="L70" s="29"/>
      <c r="M70" s="20"/>
    </row>
    <row r="71" spans="1:13" s="8" customFormat="1" ht="42.75" customHeight="1">
      <c r="A71" s="21"/>
      <c r="B71" s="22"/>
      <c r="C71" s="23"/>
      <c r="D71" s="57">
        <v>2360</v>
      </c>
      <c r="E71" s="24" t="s">
        <v>95</v>
      </c>
      <c r="F71" s="25">
        <v>2765</v>
      </c>
      <c r="G71" s="25"/>
      <c r="H71" s="26"/>
      <c r="I71" s="25">
        <v>923.53</v>
      </c>
      <c r="J71" s="34">
        <f>I71/F71</f>
        <v>0.33400723327305604</v>
      </c>
      <c r="K71" s="28"/>
      <c r="L71" s="29"/>
      <c r="M71" s="20"/>
    </row>
    <row r="72" spans="1:13" s="8" customFormat="1" ht="22.5" customHeight="1">
      <c r="A72" s="21"/>
      <c r="B72" s="22"/>
      <c r="C72" s="23"/>
      <c r="D72" s="57">
        <v>3020</v>
      </c>
      <c r="E72" s="45" t="s">
        <v>68</v>
      </c>
      <c r="F72" s="25"/>
      <c r="G72" s="25"/>
      <c r="H72" s="26"/>
      <c r="I72" s="25"/>
      <c r="J72" s="34"/>
      <c r="K72" s="28">
        <v>700</v>
      </c>
      <c r="L72" s="29">
        <v>431.4</v>
      </c>
      <c r="M72" s="30">
        <f aca="true" t="shared" si="4" ref="M72:M80">L72/K72</f>
        <v>0.6162857142857142</v>
      </c>
    </row>
    <row r="73" spans="1:13" s="8" customFormat="1" ht="19.5" customHeight="1">
      <c r="A73" s="21"/>
      <c r="B73" s="22"/>
      <c r="C73" s="23"/>
      <c r="D73" s="57">
        <v>4010</v>
      </c>
      <c r="E73" s="24" t="s">
        <v>69</v>
      </c>
      <c r="F73" s="25"/>
      <c r="G73" s="25"/>
      <c r="H73" s="26"/>
      <c r="I73" s="25"/>
      <c r="J73" s="27"/>
      <c r="K73" s="28">
        <v>260000</v>
      </c>
      <c r="L73" s="29">
        <v>144258.2</v>
      </c>
      <c r="M73" s="30">
        <f t="shared" si="4"/>
        <v>0.5548392307692308</v>
      </c>
    </row>
    <row r="74" spans="1:13" s="8" customFormat="1" ht="19.5" customHeight="1">
      <c r="A74" s="21"/>
      <c r="B74" s="22"/>
      <c r="C74" s="23"/>
      <c r="D74" s="57">
        <v>4040</v>
      </c>
      <c r="E74" s="24" t="s">
        <v>70</v>
      </c>
      <c r="F74" s="25"/>
      <c r="G74" s="25"/>
      <c r="H74" s="26"/>
      <c r="I74" s="25"/>
      <c r="J74" s="27"/>
      <c r="K74" s="28">
        <v>17900</v>
      </c>
      <c r="L74" s="29">
        <v>15234.41</v>
      </c>
      <c r="M74" s="30">
        <f t="shared" si="4"/>
        <v>0.8510843575418995</v>
      </c>
    </row>
    <row r="75" spans="1:13" s="8" customFormat="1" ht="19.5" customHeight="1">
      <c r="A75" s="21"/>
      <c r="B75" s="22"/>
      <c r="C75" s="23"/>
      <c r="D75" s="57">
        <v>4110</v>
      </c>
      <c r="E75" s="24" t="s">
        <v>71</v>
      </c>
      <c r="F75" s="25"/>
      <c r="G75" s="25"/>
      <c r="H75" s="26"/>
      <c r="I75" s="25"/>
      <c r="J75" s="27"/>
      <c r="K75" s="28">
        <v>39600</v>
      </c>
      <c r="L75" s="29">
        <v>19112.16</v>
      </c>
      <c r="M75" s="30">
        <f t="shared" si="4"/>
        <v>0.482630303030303</v>
      </c>
    </row>
    <row r="76" spans="1:13" s="8" customFormat="1" ht="19.5" customHeight="1">
      <c r="A76" s="21"/>
      <c r="B76" s="22"/>
      <c r="C76" s="23"/>
      <c r="D76" s="57">
        <v>4120</v>
      </c>
      <c r="E76" s="24" t="s">
        <v>72</v>
      </c>
      <c r="F76" s="25"/>
      <c r="G76" s="25"/>
      <c r="H76" s="26"/>
      <c r="I76" s="25"/>
      <c r="J76" s="27"/>
      <c r="K76" s="28">
        <v>5700</v>
      </c>
      <c r="L76" s="29">
        <v>3023.06</v>
      </c>
      <c r="M76" s="30">
        <f t="shared" si="4"/>
        <v>0.5303614035087719</v>
      </c>
    </row>
    <row r="77" spans="1:13" s="8" customFormat="1" ht="19.5" customHeight="1">
      <c r="A77" s="21"/>
      <c r="B77" s="22"/>
      <c r="C77" s="23"/>
      <c r="D77" s="57">
        <v>4210</v>
      </c>
      <c r="E77" s="24" t="s">
        <v>37</v>
      </c>
      <c r="F77" s="25"/>
      <c r="G77" s="25"/>
      <c r="H77" s="26"/>
      <c r="I77" s="25"/>
      <c r="J77" s="27"/>
      <c r="K77" s="28">
        <v>10700</v>
      </c>
      <c r="L77" s="29">
        <v>4999.65</v>
      </c>
      <c r="M77" s="30">
        <f t="shared" si="4"/>
        <v>0.46725700934579434</v>
      </c>
    </row>
    <row r="78" spans="1:13" s="8" customFormat="1" ht="19.5" customHeight="1">
      <c r="A78" s="21"/>
      <c r="B78" s="22"/>
      <c r="C78" s="23"/>
      <c r="D78" s="57">
        <v>4260</v>
      </c>
      <c r="E78" s="24" t="s">
        <v>73</v>
      </c>
      <c r="F78" s="25"/>
      <c r="G78" s="25"/>
      <c r="H78" s="26"/>
      <c r="I78" s="25"/>
      <c r="J78" s="27"/>
      <c r="K78" s="28">
        <v>625</v>
      </c>
      <c r="L78" s="29">
        <v>0</v>
      </c>
      <c r="M78" s="30">
        <f t="shared" si="4"/>
        <v>0</v>
      </c>
    </row>
    <row r="79" spans="1:13" s="8" customFormat="1" ht="19.5" customHeight="1">
      <c r="A79" s="21"/>
      <c r="B79" s="22"/>
      <c r="C79" s="23"/>
      <c r="D79" s="57">
        <v>4280</v>
      </c>
      <c r="E79" s="45" t="s">
        <v>74</v>
      </c>
      <c r="F79" s="26"/>
      <c r="G79" s="25"/>
      <c r="H79" s="26"/>
      <c r="I79" s="26"/>
      <c r="J79" s="27"/>
      <c r="K79" s="28">
        <v>180</v>
      </c>
      <c r="L79" s="29">
        <v>50</v>
      </c>
      <c r="M79" s="30">
        <f t="shared" si="4"/>
        <v>0.2777777777777778</v>
      </c>
    </row>
    <row r="80" spans="1:13" s="8" customFormat="1" ht="19.5" customHeight="1">
      <c r="A80" s="21"/>
      <c r="B80" s="22"/>
      <c r="C80" s="23"/>
      <c r="D80" s="23">
        <v>4300</v>
      </c>
      <c r="E80" s="24" t="s">
        <v>31</v>
      </c>
      <c r="F80" s="26"/>
      <c r="G80" s="25">
        <f>SUM(G82:G88)</f>
        <v>0</v>
      </c>
      <c r="H80" s="26"/>
      <c r="I80" s="26"/>
      <c r="J80" s="27"/>
      <c r="K80" s="28">
        <v>20000</v>
      </c>
      <c r="L80" s="29">
        <v>7614.25</v>
      </c>
      <c r="M80" s="30">
        <f t="shared" si="4"/>
        <v>0.3807125</v>
      </c>
    </row>
    <row r="81" spans="1:13" s="8" customFormat="1" ht="30" customHeight="1">
      <c r="A81" s="21"/>
      <c r="B81" s="22"/>
      <c r="C81" s="23"/>
      <c r="D81" s="23">
        <v>4370</v>
      </c>
      <c r="E81" s="45" t="s">
        <v>81</v>
      </c>
      <c r="F81" s="26"/>
      <c r="G81" s="25"/>
      <c r="H81" s="26"/>
      <c r="I81" s="26"/>
      <c r="J81" s="27"/>
      <c r="K81" s="28">
        <v>4000</v>
      </c>
      <c r="L81" s="29">
        <v>579.54</v>
      </c>
      <c r="M81" s="30">
        <f aca="true" t="shared" si="5" ref="M81:M92">L81/K81</f>
        <v>0.14488499999999999</v>
      </c>
    </row>
    <row r="82" spans="1:13" s="8" customFormat="1" ht="19.5" customHeight="1">
      <c r="A82" s="21"/>
      <c r="B82" s="22"/>
      <c r="C82" s="23"/>
      <c r="D82" s="57">
        <v>4410</v>
      </c>
      <c r="E82" s="24" t="s">
        <v>83</v>
      </c>
      <c r="F82" s="25"/>
      <c r="G82" s="25"/>
      <c r="H82" s="26"/>
      <c r="I82" s="25"/>
      <c r="J82" s="27"/>
      <c r="K82" s="28">
        <v>700</v>
      </c>
      <c r="L82" s="29">
        <v>0</v>
      </c>
      <c r="M82" s="30">
        <f t="shared" si="5"/>
        <v>0</v>
      </c>
    </row>
    <row r="83" spans="1:13" s="8" customFormat="1" ht="28.5" customHeight="1">
      <c r="A83" s="21"/>
      <c r="B83" s="22"/>
      <c r="C83" s="23"/>
      <c r="D83" s="57">
        <v>4440</v>
      </c>
      <c r="E83" s="24" t="s">
        <v>85</v>
      </c>
      <c r="F83" s="25"/>
      <c r="G83" s="25"/>
      <c r="H83" s="26"/>
      <c r="I83" s="25"/>
      <c r="J83" s="27"/>
      <c r="K83" s="28">
        <v>5740</v>
      </c>
      <c r="L83" s="29">
        <v>4305</v>
      </c>
      <c r="M83" s="30">
        <f t="shared" si="5"/>
        <v>0.75</v>
      </c>
    </row>
    <row r="84" spans="1:13" s="8" customFormat="1" ht="28.5" customHeight="1">
      <c r="A84" s="21"/>
      <c r="B84" s="22"/>
      <c r="C84" s="23"/>
      <c r="D84" s="56" t="s">
        <v>86</v>
      </c>
      <c r="E84" s="45" t="s">
        <v>87</v>
      </c>
      <c r="F84" s="25"/>
      <c r="G84" s="25"/>
      <c r="H84" s="26"/>
      <c r="I84" s="25"/>
      <c r="J84" s="27"/>
      <c r="K84" s="28">
        <v>1000</v>
      </c>
      <c r="L84" s="29">
        <v>650</v>
      </c>
      <c r="M84" s="30">
        <f t="shared" si="5"/>
        <v>0.65</v>
      </c>
    </row>
    <row r="85" spans="1:13" s="8" customFormat="1" ht="28.5" customHeight="1">
      <c r="A85" s="21"/>
      <c r="B85" s="22"/>
      <c r="C85" s="23"/>
      <c r="D85" s="56" t="s">
        <v>88</v>
      </c>
      <c r="E85" s="45" t="s">
        <v>89</v>
      </c>
      <c r="F85" s="25"/>
      <c r="G85" s="25"/>
      <c r="H85" s="26"/>
      <c r="I85" s="25"/>
      <c r="J85" s="27"/>
      <c r="K85" s="28">
        <v>1500</v>
      </c>
      <c r="L85" s="29">
        <v>120.05</v>
      </c>
      <c r="M85" s="30">
        <f t="shared" si="5"/>
        <v>0.08003333333333333</v>
      </c>
    </row>
    <row r="86" spans="1:13" s="8" customFormat="1" ht="28.5" customHeight="1">
      <c r="A86" s="21"/>
      <c r="B86" s="22"/>
      <c r="C86" s="23"/>
      <c r="D86" s="56" t="s">
        <v>90</v>
      </c>
      <c r="E86" s="45" t="s">
        <v>91</v>
      </c>
      <c r="F86" s="25"/>
      <c r="G86" s="25"/>
      <c r="H86" s="26"/>
      <c r="I86" s="25"/>
      <c r="J86" s="27"/>
      <c r="K86" s="28">
        <v>3000</v>
      </c>
      <c r="L86" s="29">
        <v>958.1</v>
      </c>
      <c r="M86" s="30">
        <f t="shared" si="5"/>
        <v>0.3193666666666667</v>
      </c>
    </row>
    <row r="87" spans="1:13" s="8" customFormat="1" ht="19.5" customHeight="1">
      <c r="A87" s="10"/>
      <c r="B87" s="31"/>
      <c r="C87" s="32">
        <v>75022</v>
      </c>
      <c r="D87" s="13"/>
      <c r="E87" s="14" t="s">
        <v>96</v>
      </c>
      <c r="F87" s="15">
        <f>SUM(F88:F90)</f>
        <v>0</v>
      </c>
      <c r="G87" s="15"/>
      <c r="H87" s="16"/>
      <c r="I87" s="15">
        <f>SUM(I88:I90)</f>
        <v>0</v>
      </c>
      <c r="J87" s="17"/>
      <c r="K87" s="18">
        <f>SUM(K88:K94)</f>
        <v>143900</v>
      </c>
      <c r="L87" s="18">
        <f>SUM(L88:L94)</f>
        <v>68949.48000000001</v>
      </c>
      <c r="M87" s="20">
        <f t="shared" si="5"/>
        <v>0.4791485753995831</v>
      </c>
    </row>
    <row r="88" spans="1:13" s="8" customFormat="1" ht="19.5" customHeight="1">
      <c r="A88" s="21"/>
      <c r="B88" s="22"/>
      <c r="C88" s="23"/>
      <c r="D88" s="57">
        <v>3030</v>
      </c>
      <c r="E88" s="24" t="s">
        <v>97</v>
      </c>
      <c r="F88" s="25"/>
      <c r="G88" s="25"/>
      <c r="H88" s="26"/>
      <c r="I88" s="25"/>
      <c r="J88" s="27"/>
      <c r="K88" s="28">
        <v>116400</v>
      </c>
      <c r="L88" s="29">
        <v>51214.8</v>
      </c>
      <c r="M88" s="30">
        <f t="shared" si="5"/>
        <v>0.4399896907216495</v>
      </c>
    </row>
    <row r="89" spans="1:13" s="8" customFormat="1" ht="19.5" customHeight="1">
      <c r="A89" s="21"/>
      <c r="B89" s="22"/>
      <c r="C89" s="23"/>
      <c r="D89" s="57">
        <v>4210</v>
      </c>
      <c r="E89" s="24" t="s">
        <v>37</v>
      </c>
      <c r="F89" s="25"/>
      <c r="G89" s="25"/>
      <c r="H89" s="26"/>
      <c r="I89" s="25"/>
      <c r="J89" s="27"/>
      <c r="K89" s="28">
        <v>17000</v>
      </c>
      <c r="L89" s="29">
        <v>14999.1</v>
      </c>
      <c r="M89" s="30">
        <f t="shared" si="5"/>
        <v>0.8823</v>
      </c>
    </row>
    <row r="90" spans="1:13" s="8" customFormat="1" ht="19.5" customHeight="1">
      <c r="A90" s="21"/>
      <c r="B90" s="22"/>
      <c r="C90" s="23"/>
      <c r="D90" s="23">
        <v>4300</v>
      </c>
      <c r="E90" s="24" t="s">
        <v>31</v>
      </c>
      <c r="F90" s="25"/>
      <c r="G90" s="25"/>
      <c r="H90" s="26"/>
      <c r="I90" s="25"/>
      <c r="J90" s="27"/>
      <c r="K90" s="28">
        <v>4000</v>
      </c>
      <c r="L90" s="29">
        <v>888.5</v>
      </c>
      <c r="M90" s="30">
        <f t="shared" si="5"/>
        <v>0.222125</v>
      </c>
    </row>
    <row r="91" spans="1:13" s="8" customFormat="1" ht="30.75" customHeight="1">
      <c r="A91" s="21"/>
      <c r="B91" s="22"/>
      <c r="C91" s="23"/>
      <c r="D91" s="23">
        <v>4370</v>
      </c>
      <c r="E91" s="45" t="s">
        <v>81</v>
      </c>
      <c r="F91" s="25"/>
      <c r="G91" s="25"/>
      <c r="H91" s="26"/>
      <c r="I91" s="25"/>
      <c r="J91" s="27"/>
      <c r="K91" s="28">
        <v>1000</v>
      </c>
      <c r="L91" s="29">
        <v>578.76</v>
      </c>
      <c r="M91" s="30">
        <f t="shared" si="5"/>
        <v>0.5787599999999999</v>
      </c>
    </row>
    <row r="92" spans="1:13" s="8" customFormat="1" ht="19.5" customHeight="1">
      <c r="A92" s="21"/>
      <c r="B92" s="22"/>
      <c r="C92" s="23"/>
      <c r="D92" s="23">
        <v>4410</v>
      </c>
      <c r="E92" s="24" t="s">
        <v>83</v>
      </c>
      <c r="F92" s="25"/>
      <c r="G92" s="25"/>
      <c r="H92" s="26"/>
      <c r="I92" s="25"/>
      <c r="J92" s="27"/>
      <c r="K92" s="28">
        <v>2000</v>
      </c>
      <c r="L92" s="29">
        <v>96.11</v>
      </c>
      <c r="M92" s="30">
        <f t="shared" si="5"/>
        <v>0.048055</v>
      </c>
    </row>
    <row r="93" spans="1:13" s="8" customFormat="1" ht="27" customHeight="1">
      <c r="A93" s="21"/>
      <c r="B93" s="22"/>
      <c r="C93" s="23"/>
      <c r="D93" s="23">
        <v>4740</v>
      </c>
      <c r="E93" s="45" t="s">
        <v>89</v>
      </c>
      <c r="F93" s="25"/>
      <c r="G93" s="25"/>
      <c r="H93" s="26"/>
      <c r="I93" s="25"/>
      <c r="J93" s="27"/>
      <c r="K93" s="28">
        <v>1000</v>
      </c>
      <c r="L93" s="29">
        <v>200.08</v>
      </c>
      <c r="M93" s="30">
        <f aca="true" t="shared" si="6" ref="M93:M122">L93/K93</f>
        <v>0.20008</v>
      </c>
    </row>
    <row r="94" spans="1:13" s="8" customFormat="1" ht="28.5" customHeight="1">
      <c r="A94" s="21"/>
      <c r="B94" s="22"/>
      <c r="C94" s="23"/>
      <c r="D94" s="23">
        <v>4750</v>
      </c>
      <c r="E94" s="45" t="s">
        <v>91</v>
      </c>
      <c r="F94" s="25"/>
      <c r="G94" s="25"/>
      <c r="H94" s="26"/>
      <c r="I94" s="25"/>
      <c r="J94" s="27"/>
      <c r="K94" s="28">
        <v>2500</v>
      </c>
      <c r="L94" s="29">
        <v>972.13</v>
      </c>
      <c r="M94" s="30">
        <f t="shared" si="6"/>
        <v>0.388852</v>
      </c>
    </row>
    <row r="95" spans="1:13" s="8" customFormat="1" ht="26.25" customHeight="1">
      <c r="A95" s="10"/>
      <c r="B95" s="31"/>
      <c r="C95" s="32">
        <v>75023</v>
      </c>
      <c r="D95" s="32"/>
      <c r="E95" s="14" t="s">
        <v>98</v>
      </c>
      <c r="F95" s="16">
        <f>SUM(F96:F118)</f>
        <v>720</v>
      </c>
      <c r="G95" s="16">
        <f>SUM(G96:G118)</f>
        <v>1919</v>
      </c>
      <c r="H95" s="16">
        <f>SUM(H96:H118)</f>
        <v>2.4291666666666667</v>
      </c>
      <c r="I95" s="16">
        <f>SUM(I96:I118)</f>
        <v>2778.9</v>
      </c>
      <c r="J95" s="33">
        <f>I95/F95</f>
        <v>3.8595833333333336</v>
      </c>
      <c r="K95" s="18">
        <f>SUM(K98:K118)</f>
        <v>2900377</v>
      </c>
      <c r="L95" s="18">
        <f>SUM(L98:L118)</f>
        <v>1457700.92</v>
      </c>
      <c r="M95" s="20">
        <f t="shared" si="6"/>
        <v>0.5025901529352907</v>
      </c>
    </row>
    <row r="96" spans="1:13" s="8" customFormat="1" ht="19.5" customHeight="1">
      <c r="A96" s="10"/>
      <c r="B96" s="31"/>
      <c r="C96" s="32"/>
      <c r="D96" s="48" t="s">
        <v>53</v>
      </c>
      <c r="E96" s="24" t="s">
        <v>54</v>
      </c>
      <c r="F96" s="25">
        <v>720</v>
      </c>
      <c r="G96" s="25">
        <v>1749</v>
      </c>
      <c r="H96" s="26">
        <f>G96/F96</f>
        <v>2.4291666666666667</v>
      </c>
      <c r="I96" s="25">
        <v>404.25</v>
      </c>
      <c r="J96" s="34">
        <f>I96/F96</f>
        <v>0.5614583333333333</v>
      </c>
      <c r="K96" s="18"/>
      <c r="L96" s="18"/>
      <c r="M96" s="20"/>
    </row>
    <row r="97" spans="1:13" s="8" customFormat="1" ht="19.5" customHeight="1">
      <c r="A97" s="10"/>
      <c r="B97" s="31"/>
      <c r="C97" s="32"/>
      <c r="D97" s="48" t="s">
        <v>65</v>
      </c>
      <c r="E97" s="24" t="s">
        <v>66</v>
      </c>
      <c r="F97" s="25"/>
      <c r="G97" s="25">
        <v>170</v>
      </c>
      <c r="H97" s="26"/>
      <c r="I97" s="25">
        <v>2374.65</v>
      </c>
      <c r="J97" s="34"/>
      <c r="K97" s="18"/>
      <c r="L97" s="18"/>
      <c r="M97" s="20"/>
    </row>
    <row r="98" spans="1:13" s="8" customFormat="1" ht="19.5" customHeight="1">
      <c r="A98" s="10"/>
      <c r="B98" s="31"/>
      <c r="C98" s="32"/>
      <c r="D98" s="23">
        <v>3020</v>
      </c>
      <c r="E98" s="24" t="s">
        <v>68</v>
      </c>
      <c r="F98" s="26"/>
      <c r="G98" s="25"/>
      <c r="H98" s="26"/>
      <c r="I98" s="26"/>
      <c r="J98" s="34"/>
      <c r="K98" s="28">
        <v>7000</v>
      </c>
      <c r="L98" s="28">
        <v>5598.23</v>
      </c>
      <c r="M98" s="30">
        <f t="shared" si="6"/>
        <v>0.7997471428571428</v>
      </c>
    </row>
    <row r="99" spans="1:13" s="8" customFormat="1" ht="19.5" customHeight="1">
      <c r="A99" s="21"/>
      <c r="B99" s="22"/>
      <c r="C99" s="23"/>
      <c r="D99" s="23">
        <v>4010</v>
      </c>
      <c r="E99" s="24" t="s">
        <v>69</v>
      </c>
      <c r="F99" s="26"/>
      <c r="G99" s="26"/>
      <c r="H99" s="26"/>
      <c r="I99" s="26"/>
      <c r="J99" s="34"/>
      <c r="K99" s="28">
        <v>1770900</v>
      </c>
      <c r="L99" s="29">
        <v>870808.05</v>
      </c>
      <c r="M99" s="30">
        <f t="shared" si="6"/>
        <v>0.49173191597492805</v>
      </c>
    </row>
    <row r="100" spans="1:13" s="8" customFormat="1" ht="19.5" customHeight="1">
      <c r="A100" s="21"/>
      <c r="B100" s="22"/>
      <c r="C100" s="23"/>
      <c r="D100" s="23">
        <v>4040</v>
      </c>
      <c r="E100" s="24" t="s">
        <v>70</v>
      </c>
      <c r="F100" s="26"/>
      <c r="G100" s="26"/>
      <c r="H100" s="26"/>
      <c r="I100" s="26"/>
      <c r="J100" s="34"/>
      <c r="K100" s="28">
        <v>137400</v>
      </c>
      <c r="L100" s="29">
        <v>124666.48</v>
      </c>
      <c r="M100" s="30">
        <f t="shared" si="6"/>
        <v>0.9073251819505095</v>
      </c>
    </row>
    <row r="101" spans="1:13" s="8" customFormat="1" ht="19.5" customHeight="1">
      <c r="A101" s="21"/>
      <c r="B101" s="22"/>
      <c r="C101" s="23"/>
      <c r="D101" s="23">
        <v>4110</v>
      </c>
      <c r="E101" s="24" t="s">
        <v>71</v>
      </c>
      <c r="F101" s="25"/>
      <c r="G101" s="25"/>
      <c r="H101" s="26"/>
      <c r="I101" s="25"/>
      <c r="J101" s="27"/>
      <c r="K101" s="28">
        <v>316400</v>
      </c>
      <c r="L101" s="29">
        <v>145323.01</v>
      </c>
      <c r="M101" s="30">
        <f t="shared" si="6"/>
        <v>0.4593015486725664</v>
      </c>
    </row>
    <row r="102" spans="1:13" s="8" customFormat="1" ht="19.5" customHeight="1">
      <c r="A102" s="21"/>
      <c r="B102" s="22"/>
      <c r="C102" s="23"/>
      <c r="D102" s="23">
        <v>4120</v>
      </c>
      <c r="E102" s="24" t="s">
        <v>72</v>
      </c>
      <c r="F102" s="25"/>
      <c r="G102" s="25"/>
      <c r="H102" s="26"/>
      <c r="I102" s="25"/>
      <c r="J102" s="27"/>
      <c r="K102" s="28">
        <v>45300</v>
      </c>
      <c r="L102" s="29">
        <v>23265.89</v>
      </c>
      <c r="M102" s="30">
        <f t="shared" si="6"/>
        <v>0.5135958057395144</v>
      </c>
    </row>
    <row r="103" spans="1:13" s="8" customFormat="1" ht="26.25" customHeight="1">
      <c r="A103" s="21"/>
      <c r="B103" s="22"/>
      <c r="C103" s="23"/>
      <c r="D103" s="23">
        <v>4140</v>
      </c>
      <c r="E103" s="24" t="s">
        <v>99</v>
      </c>
      <c r="F103" s="25"/>
      <c r="G103" s="25"/>
      <c r="H103" s="26"/>
      <c r="I103" s="25"/>
      <c r="J103" s="27"/>
      <c r="K103" s="28">
        <v>76900</v>
      </c>
      <c r="L103" s="29">
        <v>47723</v>
      </c>
      <c r="M103" s="30">
        <f t="shared" si="6"/>
        <v>0.6205851755526658</v>
      </c>
    </row>
    <row r="104" spans="1:13" s="8" customFormat="1" ht="22.5" customHeight="1">
      <c r="A104" s="21"/>
      <c r="B104" s="22"/>
      <c r="C104" s="23"/>
      <c r="D104" s="23">
        <v>4170</v>
      </c>
      <c r="E104" s="45" t="s">
        <v>36</v>
      </c>
      <c r="F104" s="25"/>
      <c r="G104" s="25"/>
      <c r="H104" s="26"/>
      <c r="I104" s="25"/>
      <c r="J104" s="27"/>
      <c r="K104" s="28">
        <v>19240</v>
      </c>
      <c r="L104" s="29">
        <v>7919.05</v>
      </c>
      <c r="M104" s="30">
        <f t="shared" si="6"/>
        <v>0.4115930353430354</v>
      </c>
    </row>
    <row r="105" spans="1:13" s="8" customFormat="1" ht="19.5" customHeight="1">
      <c r="A105" s="21"/>
      <c r="B105" s="22"/>
      <c r="C105" s="23"/>
      <c r="D105" s="23">
        <v>4210</v>
      </c>
      <c r="E105" s="24" t="s">
        <v>37</v>
      </c>
      <c r="F105" s="26"/>
      <c r="G105" s="26"/>
      <c r="H105" s="26"/>
      <c r="I105" s="26"/>
      <c r="J105" s="27"/>
      <c r="K105" s="28">
        <v>148215</v>
      </c>
      <c r="L105" s="29">
        <v>60054.88</v>
      </c>
      <c r="M105" s="30">
        <f t="shared" si="6"/>
        <v>0.40518759909590796</v>
      </c>
    </row>
    <row r="106" spans="1:13" s="8" customFormat="1" ht="19.5" customHeight="1">
      <c r="A106" s="21"/>
      <c r="B106" s="22"/>
      <c r="C106" s="23"/>
      <c r="D106" s="23">
        <v>4260</v>
      </c>
      <c r="E106" s="24" t="s">
        <v>73</v>
      </c>
      <c r="F106" s="25"/>
      <c r="G106" s="25"/>
      <c r="H106" s="26"/>
      <c r="I106" s="25"/>
      <c r="J106" s="27"/>
      <c r="K106" s="28">
        <v>25625</v>
      </c>
      <c r="L106" s="29">
        <v>19300.47</v>
      </c>
      <c r="M106" s="30">
        <f t="shared" si="6"/>
        <v>0.7531890731707318</v>
      </c>
    </row>
    <row r="107" spans="1:13" s="8" customFormat="1" ht="19.5" customHeight="1">
      <c r="A107" s="21"/>
      <c r="B107" s="22"/>
      <c r="C107" s="23"/>
      <c r="D107" s="23">
        <v>4270</v>
      </c>
      <c r="E107" s="24" t="s">
        <v>38</v>
      </c>
      <c r="F107" s="25"/>
      <c r="G107" s="25"/>
      <c r="H107" s="26"/>
      <c r="I107" s="25"/>
      <c r="J107" s="27"/>
      <c r="K107" s="28">
        <v>26200</v>
      </c>
      <c r="L107" s="29">
        <v>0</v>
      </c>
      <c r="M107" s="30">
        <f t="shared" si="6"/>
        <v>0</v>
      </c>
    </row>
    <row r="108" spans="1:13" s="8" customFormat="1" ht="19.5" customHeight="1">
      <c r="A108" s="21"/>
      <c r="B108" s="22"/>
      <c r="C108" s="23"/>
      <c r="D108" s="23">
        <v>4280</v>
      </c>
      <c r="E108" s="24" t="s">
        <v>74</v>
      </c>
      <c r="F108" s="25"/>
      <c r="G108" s="25"/>
      <c r="H108" s="26"/>
      <c r="I108" s="25"/>
      <c r="J108" s="27"/>
      <c r="K108" s="28">
        <v>3250</v>
      </c>
      <c r="L108" s="29">
        <v>490</v>
      </c>
      <c r="M108" s="30">
        <f t="shared" si="6"/>
        <v>0.15076923076923077</v>
      </c>
    </row>
    <row r="109" spans="1:13" s="8" customFormat="1" ht="19.5" customHeight="1">
      <c r="A109" s="21"/>
      <c r="B109" s="22"/>
      <c r="C109" s="23"/>
      <c r="D109" s="23">
        <v>4300</v>
      </c>
      <c r="E109" s="24" t="s">
        <v>31</v>
      </c>
      <c r="F109" s="25"/>
      <c r="G109" s="25"/>
      <c r="H109" s="26"/>
      <c r="I109" s="25"/>
      <c r="J109" s="27"/>
      <c r="K109" s="28">
        <v>119790</v>
      </c>
      <c r="L109" s="29">
        <v>45729.61</v>
      </c>
      <c r="M109" s="30">
        <f t="shared" si="6"/>
        <v>0.38174814258285333</v>
      </c>
    </row>
    <row r="110" spans="1:13" s="8" customFormat="1" ht="19.5" customHeight="1">
      <c r="A110" s="21"/>
      <c r="B110" s="22"/>
      <c r="C110" s="23"/>
      <c r="D110" s="23">
        <v>4350</v>
      </c>
      <c r="E110" s="24" t="s">
        <v>77</v>
      </c>
      <c r="F110" s="25"/>
      <c r="G110" s="25"/>
      <c r="H110" s="26"/>
      <c r="I110" s="25"/>
      <c r="J110" s="27"/>
      <c r="K110" s="28">
        <v>2000</v>
      </c>
      <c r="L110" s="29">
        <v>791.78</v>
      </c>
      <c r="M110" s="30">
        <f t="shared" si="6"/>
        <v>0.39588999999999996</v>
      </c>
    </row>
    <row r="111" spans="1:13" s="8" customFormat="1" ht="24" customHeight="1">
      <c r="A111" s="21"/>
      <c r="B111" s="22"/>
      <c r="C111" s="23"/>
      <c r="D111" s="23">
        <v>4360</v>
      </c>
      <c r="E111" s="45" t="s">
        <v>79</v>
      </c>
      <c r="F111" s="25"/>
      <c r="G111" s="25"/>
      <c r="H111" s="26"/>
      <c r="I111" s="25"/>
      <c r="J111" s="27"/>
      <c r="K111" s="28">
        <v>9000</v>
      </c>
      <c r="L111" s="29">
        <v>4403.07</v>
      </c>
      <c r="M111" s="30">
        <f t="shared" si="6"/>
        <v>0.48922999999999994</v>
      </c>
    </row>
    <row r="112" spans="1:13" s="8" customFormat="1" ht="24" customHeight="1">
      <c r="A112" s="21"/>
      <c r="B112" s="22"/>
      <c r="C112" s="23"/>
      <c r="D112" s="23">
        <v>4370</v>
      </c>
      <c r="E112" s="45" t="s">
        <v>81</v>
      </c>
      <c r="F112" s="25"/>
      <c r="G112" s="25"/>
      <c r="H112" s="26"/>
      <c r="I112" s="25"/>
      <c r="J112" s="27"/>
      <c r="K112" s="28">
        <v>19000</v>
      </c>
      <c r="L112" s="29">
        <v>7734.79</v>
      </c>
      <c r="M112" s="30">
        <f t="shared" si="6"/>
        <v>0.4070942105263158</v>
      </c>
    </row>
    <row r="113" spans="1:13" s="8" customFormat="1" ht="19.5" customHeight="1">
      <c r="A113" s="21"/>
      <c r="B113" s="22"/>
      <c r="C113" s="23"/>
      <c r="D113" s="23">
        <v>4410</v>
      </c>
      <c r="E113" s="24" t="s">
        <v>83</v>
      </c>
      <c r="F113" s="25"/>
      <c r="G113" s="25"/>
      <c r="H113" s="26"/>
      <c r="I113" s="25"/>
      <c r="J113" s="27"/>
      <c r="K113" s="28">
        <v>2000</v>
      </c>
      <c r="L113" s="29">
        <v>708.48</v>
      </c>
      <c r="M113" s="30">
        <f t="shared" si="6"/>
        <v>0.35424</v>
      </c>
    </row>
    <row r="114" spans="1:13" s="8" customFormat="1" ht="19.5" customHeight="1">
      <c r="A114" s="21"/>
      <c r="B114" s="22"/>
      <c r="C114" s="23"/>
      <c r="D114" s="23">
        <v>4430</v>
      </c>
      <c r="E114" s="24" t="s">
        <v>44</v>
      </c>
      <c r="F114" s="25"/>
      <c r="G114" s="25"/>
      <c r="H114" s="26"/>
      <c r="I114" s="25"/>
      <c r="J114" s="27"/>
      <c r="K114" s="28">
        <v>67751</v>
      </c>
      <c r="L114" s="29">
        <v>24070.19</v>
      </c>
      <c r="M114" s="30">
        <f t="shared" si="6"/>
        <v>0.3552743132942687</v>
      </c>
    </row>
    <row r="115" spans="1:13" s="8" customFormat="1" ht="26.25" customHeight="1">
      <c r="A115" s="21"/>
      <c r="B115" s="22"/>
      <c r="C115" s="23"/>
      <c r="D115" s="48" t="s">
        <v>100</v>
      </c>
      <c r="E115" s="24" t="s">
        <v>85</v>
      </c>
      <c r="F115" s="25"/>
      <c r="G115" s="25"/>
      <c r="H115" s="25"/>
      <c r="I115" s="25"/>
      <c r="J115" s="27"/>
      <c r="K115" s="28">
        <v>38850</v>
      </c>
      <c r="L115" s="29">
        <v>29137.5</v>
      </c>
      <c r="M115" s="30">
        <f t="shared" si="6"/>
        <v>0.75</v>
      </c>
    </row>
    <row r="116" spans="1:13" s="8" customFormat="1" ht="26.25" customHeight="1">
      <c r="A116" s="21"/>
      <c r="B116" s="22"/>
      <c r="C116" s="23"/>
      <c r="D116" s="48" t="s">
        <v>86</v>
      </c>
      <c r="E116" s="45" t="s">
        <v>87</v>
      </c>
      <c r="F116" s="25"/>
      <c r="G116" s="25"/>
      <c r="H116" s="25"/>
      <c r="I116" s="25"/>
      <c r="J116" s="27"/>
      <c r="K116" s="28">
        <v>10000</v>
      </c>
      <c r="L116" s="29">
        <v>5117.1</v>
      </c>
      <c r="M116" s="30">
        <f t="shared" si="6"/>
        <v>0.51171</v>
      </c>
    </row>
    <row r="117" spans="1:13" s="8" customFormat="1" ht="26.25" customHeight="1">
      <c r="A117" s="21"/>
      <c r="B117" s="22"/>
      <c r="C117" s="23"/>
      <c r="D117" s="48" t="s">
        <v>88</v>
      </c>
      <c r="E117" s="45" t="s">
        <v>89</v>
      </c>
      <c r="F117" s="25"/>
      <c r="G117" s="25"/>
      <c r="H117" s="25"/>
      <c r="I117" s="25"/>
      <c r="J117" s="27"/>
      <c r="K117" s="28">
        <v>9000</v>
      </c>
      <c r="L117" s="29">
        <v>2939.9</v>
      </c>
      <c r="M117" s="30">
        <f t="shared" si="6"/>
        <v>0.3266555555555556</v>
      </c>
    </row>
    <row r="118" spans="1:13" s="8" customFormat="1" ht="26.25" customHeight="1">
      <c r="A118" s="21"/>
      <c r="B118" s="22"/>
      <c r="C118" s="23"/>
      <c r="D118" s="48" t="s">
        <v>90</v>
      </c>
      <c r="E118" s="45" t="s">
        <v>91</v>
      </c>
      <c r="F118" s="25"/>
      <c r="G118" s="25"/>
      <c r="H118" s="25"/>
      <c r="I118" s="25"/>
      <c r="J118" s="27"/>
      <c r="K118" s="28">
        <v>46556</v>
      </c>
      <c r="L118" s="29">
        <v>31919.44</v>
      </c>
      <c r="M118" s="30">
        <f t="shared" si="6"/>
        <v>0.6856138843543259</v>
      </c>
    </row>
    <row r="119" spans="1:13" s="8" customFormat="1" ht="19.5" customHeight="1">
      <c r="A119" s="21"/>
      <c r="B119" s="22"/>
      <c r="C119" s="31">
        <v>75075</v>
      </c>
      <c r="D119" s="62"/>
      <c r="E119" s="63"/>
      <c r="F119" s="15"/>
      <c r="G119" s="15"/>
      <c r="H119" s="16"/>
      <c r="I119" s="15"/>
      <c r="J119" s="33"/>
      <c r="K119" s="18">
        <f>SUM(K120:K122)</f>
        <v>100655</v>
      </c>
      <c r="L119" s="18">
        <f>SUM(L120:L122)</f>
        <v>80317.11</v>
      </c>
      <c r="M119" s="20">
        <f t="shared" si="6"/>
        <v>0.7979445631116189</v>
      </c>
    </row>
    <row r="120" spans="1:13" s="8" customFormat="1" ht="19.5" customHeight="1">
      <c r="A120" s="21"/>
      <c r="B120" s="22"/>
      <c r="C120" s="23"/>
      <c r="D120" s="48" t="s">
        <v>58</v>
      </c>
      <c r="E120" s="24" t="s">
        <v>36</v>
      </c>
      <c r="F120" s="25"/>
      <c r="G120" s="25"/>
      <c r="H120" s="26"/>
      <c r="I120" s="25"/>
      <c r="J120" s="34"/>
      <c r="K120" s="28">
        <v>6155</v>
      </c>
      <c r="L120" s="29">
        <v>4980</v>
      </c>
      <c r="M120" s="30">
        <f t="shared" si="6"/>
        <v>0.8090982940698619</v>
      </c>
    </row>
    <row r="121" spans="1:13" s="8" customFormat="1" ht="19.5" customHeight="1">
      <c r="A121" s="21"/>
      <c r="B121" s="22"/>
      <c r="C121" s="23"/>
      <c r="D121" s="48" t="s">
        <v>240</v>
      </c>
      <c r="E121" s="24" t="s">
        <v>37</v>
      </c>
      <c r="F121" s="25"/>
      <c r="G121" s="25"/>
      <c r="H121" s="26"/>
      <c r="I121" s="25"/>
      <c r="J121" s="34"/>
      <c r="K121" s="28">
        <v>33000</v>
      </c>
      <c r="L121" s="29">
        <v>25633.37</v>
      </c>
      <c r="M121" s="30">
        <f t="shared" si="6"/>
        <v>0.7767687878787879</v>
      </c>
    </row>
    <row r="122" spans="1:13" s="8" customFormat="1" ht="19.5" customHeight="1">
      <c r="A122" s="21"/>
      <c r="B122" s="22"/>
      <c r="C122" s="23"/>
      <c r="D122" s="48" t="s">
        <v>75</v>
      </c>
      <c r="E122" s="24" t="s">
        <v>31</v>
      </c>
      <c r="F122" s="25"/>
      <c r="G122" s="25"/>
      <c r="H122" s="26"/>
      <c r="I122" s="25"/>
      <c r="J122" s="34"/>
      <c r="K122" s="28">
        <v>61500</v>
      </c>
      <c r="L122" s="29">
        <v>49703.74</v>
      </c>
      <c r="M122" s="30">
        <f t="shared" si="6"/>
        <v>0.8081908943089431</v>
      </c>
    </row>
    <row r="123" spans="1:13" s="8" customFormat="1" ht="19.5" customHeight="1">
      <c r="A123" s="10"/>
      <c r="B123" s="31"/>
      <c r="C123" s="32">
        <v>75095</v>
      </c>
      <c r="D123" s="32"/>
      <c r="E123" s="14" t="s">
        <v>28</v>
      </c>
      <c r="F123" s="15"/>
      <c r="G123" s="15">
        <f>SUM(G124:G125)</f>
        <v>0</v>
      </c>
      <c r="H123" s="16"/>
      <c r="I123" s="15"/>
      <c r="J123" s="33"/>
      <c r="K123" s="18">
        <f>SUM(K124:K125)</f>
        <v>29115</v>
      </c>
      <c r="L123" s="18">
        <f>SUM(L124:L125)</f>
        <v>13920.51</v>
      </c>
      <c r="M123" s="20">
        <f>L123/K123</f>
        <v>0.4781215868109222</v>
      </c>
    </row>
    <row r="124" spans="1:13" s="8" customFormat="1" ht="19.5" customHeight="1">
      <c r="A124" s="21"/>
      <c r="B124" s="22"/>
      <c r="C124" s="23"/>
      <c r="D124" s="23">
        <v>4210</v>
      </c>
      <c r="E124" s="24" t="s">
        <v>37</v>
      </c>
      <c r="F124" s="25"/>
      <c r="G124" s="25"/>
      <c r="H124" s="26"/>
      <c r="I124" s="25"/>
      <c r="J124" s="34"/>
      <c r="K124" s="28">
        <v>5000</v>
      </c>
      <c r="L124" s="29">
        <v>888.51</v>
      </c>
      <c r="M124" s="30">
        <f>L124/K124</f>
        <v>0.177702</v>
      </c>
    </row>
    <row r="125" spans="1:13" s="47" customFormat="1" ht="19.5" customHeight="1">
      <c r="A125" s="36"/>
      <c r="B125" s="37"/>
      <c r="C125" s="38"/>
      <c r="D125" s="44">
        <v>4430</v>
      </c>
      <c r="E125" s="45" t="s">
        <v>44</v>
      </c>
      <c r="F125" s="40"/>
      <c r="G125" s="40"/>
      <c r="H125" s="41"/>
      <c r="I125" s="40"/>
      <c r="J125" s="33"/>
      <c r="K125" s="28">
        <v>24115</v>
      </c>
      <c r="L125" s="28">
        <v>13032</v>
      </c>
      <c r="M125" s="30">
        <f>L125/K125</f>
        <v>0.540410532863363</v>
      </c>
    </row>
    <row r="126" spans="1:13" s="49" customFormat="1" ht="51.75" customHeight="1">
      <c r="A126" s="109" t="s">
        <v>242</v>
      </c>
      <c r="B126" s="116">
        <v>751</v>
      </c>
      <c r="C126" s="116"/>
      <c r="D126" s="116"/>
      <c r="E126" s="112" t="s">
        <v>105</v>
      </c>
      <c r="F126" s="117">
        <f>SUM(F127)</f>
        <v>2200</v>
      </c>
      <c r="G126" s="117">
        <f>SUM(G127)</f>
        <v>1200</v>
      </c>
      <c r="H126" s="117">
        <f>SUM(H127)</f>
        <v>0.5454545454545454</v>
      </c>
      <c r="I126" s="117">
        <f>SUM(I127)</f>
        <v>1126</v>
      </c>
      <c r="J126" s="114">
        <f>I126/F126</f>
        <v>0.5118181818181818</v>
      </c>
      <c r="K126" s="113">
        <f>SUM(K127)</f>
        <v>2200</v>
      </c>
      <c r="L126" s="113">
        <f>SUM(L127)</f>
        <v>0</v>
      </c>
      <c r="M126" s="115">
        <f>L126/K126</f>
        <v>0</v>
      </c>
    </row>
    <row r="127" spans="1:13" s="8" customFormat="1" ht="31.5" customHeight="1">
      <c r="A127" s="10"/>
      <c r="B127" s="37"/>
      <c r="C127" s="32">
        <v>75101</v>
      </c>
      <c r="D127" s="32"/>
      <c r="E127" s="14" t="s">
        <v>106</v>
      </c>
      <c r="F127" s="15">
        <f>SUM(F128:F128)</f>
        <v>2200</v>
      </c>
      <c r="G127" s="15">
        <f>SUM(G128:G128)</f>
        <v>1200</v>
      </c>
      <c r="H127" s="16">
        <f>G127/F127</f>
        <v>0.5454545454545454</v>
      </c>
      <c r="I127" s="15">
        <f>SUM(I128:I128)</f>
        <v>1126</v>
      </c>
      <c r="J127" s="33">
        <f>I127/F127</f>
        <v>0.5118181818181818</v>
      </c>
      <c r="K127" s="18">
        <f>SUM(K128:K129)</f>
        <v>2200</v>
      </c>
      <c r="L127" s="18">
        <f>SUM(L128:L129)</f>
        <v>0</v>
      </c>
      <c r="M127" s="20">
        <f>L127/K127</f>
        <v>0</v>
      </c>
    </row>
    <row r="128" spans="1:13" s="8" customFormat="1" ht="51.75" customHeight="1">
      <c r="A128" s="21"/>
      <c r="B128" s="22"/>
      <c r="C128" s="23"/>
      <c r="D128" s="23">
        <v>2010</v>
      </c>
      <c r="E128" s="24" t="s">
        <v>29</v>
      </c>
      <c r="F128" s="26">
        <v>2200</v>
      </c>
      <c r="G128" s="25">
        <v>1200</v>
      </c>
      <c r="H128" s="26">
        <f>G128/F128</f>
        <v>0.5454545454545454</v>
      </c>
      <c r="I128" s="26">
        <v>1126</v>
      </c>
      <c r="J128" s="34">
        <f>I128/F128</f>
        <v>0.5118181818181818</v>
      </c>
      <c r="K128" s="28"/>
      <c r="L128" s="29"/>
      <c r="M128" s="20"/>
    </row>
    <row r="129" spans="1:13" s="8" customFormat="1" ht="24.75" customHeight="1">
      <c r="A129" s="21"/>
      <c r="B129" s="22"/>
      <c r="C129" s="23"/>
      <c r="D129" s="23">
        <v>4210</v>
      </c>
      <c r="E129" s="24" t="s">
        <v>37</v>
      </c>
      <c r="F129" s="26"/>
      <c r="G129" s="26"/>
      <c r="H129" s="26"/>
      <c r="I129" s="26"/>
      <c r="J129" s="34"/>
      <c r="K129" s="28">
        <v>2200</v>
      </c>
      <c r="L129" s="29"/>
      <c r="M129" s="30">
        <f>L129/K129</f>
        <v>0</v>
      </c>
    </row>
    <row r="130" spans="1:13" s="49" customFormat="1" ht="31.5" customHeight="1">
      <c r="A130" s="109" t="s">
        <v>243</v>
      </c>
      <c r="B130" s="116">
        <v>754</v>
      </c>
      <c r="C130" s="116"/>
      <c r="D130" s="116"/>
      <c r="E130" s="112" t="s">
        <v>107</v>
      </c>
      <c r="F130" s="117">
        <f>SUM(F131+F144)</f>
        <v>0</v>
      </c>
      <c r="G130" s="117">
        <f>SUM(G131+G144)</f>
        <v>0</v>
      </c>
      <c r="H130" s="117">
        <f>SUM(H131+H144)</f>
        <v>0</v>
      </c>
      <c r="I130" s="117">
        <f>SUM(I131+I144)</f>
        <v>0</v>
      </c>
      <c r="J130" s="114"/>
      <c r="K130" s="113">
        <f>SUM(K131+K139+K144)</f>
        <v>138600</v>
      </c>
      <c r="L130" s="113">
        <f>SUM(L131+L139+L144)</f>
        <v>17667.23</v>
      </c>
      <c r="M130" s="115">
        <f aca="true" t="shared" si="7" ref="M130:M145">L130/K130</f>
        <v>0.12746919191919193</v>
      </c>
    </row>
    <row r="131" spans="1:13" s="8" customFormat="1" ht="19.5" customHeight="1">
      <c r="A131" s="10"/>
      <c r="B131" s="31"/>
      <c r="C131" s="32">
        <v>75412</v>
      </c>
      <c r="D131" s="32"/>
      <c r="E131" s="14" t="s">
        <v>108</v>
      </c>
      <c r="F131" s="15">
        <f>SUM(F132:F137)</f>
        <v>0</v>
      </c>
      <c r="G131" s="15"/>
      <c r="H131" s="16"/>
      <c r="I131" s="15">
        <f>SUM(I132:I137)</f>
        <v>0</v>
      </c>
      <c r="J131" s="17"/>
      <c r="K131" s="18">
        <f>SUM(K132:K138)</f>
        <v>52600</v>
      </c>
      <c r="L131" s="18">
        <f>SUM(L132:L138)</f>
        <v>17004.57</v>
      </c>
      <c r="M131" s="20">
        <f t="shared" si="7"/>
        <v>0.32328079847908747</v>
      </c>
    </row>
    <row r="132" spans="1:13" s="47" customFormat="1" ht="19.5" customHeight="1">
      <c r="A132" s="36"/>
      <c r="B132" s="37"/>
      <c r="C132" s="38"/>
      <c r="D132" s="44">
        <v>4210</v>
      </c>
      <c r="E132" s="45" t="s">
        <v>37</v>
      </c>
      <c r="F132" s="41"/>
      <c r="G132" s="41"/>
      <c r="H132" s="41"/>
      <c r="I132" s="41"/>
      <c r="J132" s="34"/>
      <c r="K132" s="28">
        <v>17500</v>
      </c>
      <c r="L132" s="28">
        <v>1747.67</v>
      </c>
      <c r="M132" s="46">
        <f t="shared" si="7"/>
        <v>0.09986685714285715</v>
      </c>
    </row>
    <row r="133" spans="1:13" s="8" customFormat="1" ht="19.5" customHeight="1">
      <c r="A133" s="36"/>
      <c r="B133" s="22"/>
      <c r="C133" s="23"/>
      <c r="D133" s="23">
        <v>4260</v>
      </c>
      <c r="E133" s="24" t="s">
        <v>73</v>
      </c>
      <c r="F133" s="26"/>
      <c r="G133" s="26"/>
      <c r="H133" s="26"/>
      <c r="I133" s="26"/>
      <c r="J133" s="27"/>
      <c r="K133" s="28">
        <v>2000</v>
      </c>
      <c r="L133" s="29">
        <v>1827.78</v>
      </c>
      <c r="M133" s="30">
        <f t="shared" si="7"/>
        <v>0.91389</v>
      </c>
    </row>
    <row r="134" spans="1:13" s="8" customFormat="1" ht="19.5" customHeight="1">
      <c r="A134" s="21"/>
      <c r="B134" s="37"/>
      <c r="C134" s="23"/>
      <c r="D134" s="23">
        <v>4270</v>
      </c>
      <c r="E134" s="24" t="s">
        <v>38</v>
      </c>
      <c r="F134" s="26"/>
      <c r="G134" s="26"/>
      <c r="H134" s="26"/>
      <c r="I134" s="26"/>
      <c r="J134" s="27"/>
      <c r="K134" s="28">
        <v>9000</v>
      </c>
      <c r="L134" s="29">
        <v>204</v>
      </c>
      <c r="M134" s="30">
        <f t="shared" si="7"/>
        <v>0.02266666666666667</v>
      </c>
    </row>
    <row r="135" spans="1:13" s="8" customFormat="1" ht="19.5" customHeight="1">
      <c r="A135" s="21"/>
      <c r="B135" s="37"/>
      <c r="C135" s="23"/>
      <c r="D135" s="23">
        <v>4280</v>
      </c>
      <c r="E135" s="24" t="s">
        <v>109</v>
      </c>
      <c r="F135" s="26"/>
      <c r="G135" s="26"/>
      <c r="H135" s="26"/>
      <c r="I135" s="26"/>
      <c r="J135" s="27"/>
      <c r="K135" s="28">
        <v>600</v>
      </c>
      <c r="L135" s="29"/>
      <c r="M135" s="30">
        <f t="shared" si="7"/>
        <v>0</v>
      </c>
    </row>
    <row r="136" spans="1:13" s="8" customFormat="1" ht="19.5" customHeight="1">
      <c r="A136" s="21"/>
      <c r="B136" s="22"/>
      <c r="C136" s="23"/>
      <c r="D136" s="23">
        <v>4300</v>
      </c>
      <c r="E136" s="24" t="s">
        <v>31</v>
      </c>
      <c r="F136" s="26"/>
      <c r="G136" s="26"/>
      <c r="H136" s="26"/>
      <c r="I136" s="26"/>
      <c r="J136" s="27"/>
      <c r="K136" s="28">
        <v>6000</v>
      </c>
      <c r="L136" s="29"/>
      <c r="M136" s="30">
        <f t="shared" si="7"/>
        <v>0</v>
      </c>
    </row>
    <row r="137" spans="1:13" s="8" customFormat="1" ht="19.5" customHeight="1">
      <c r="A137" s="21"/>
      <c r="B137" s="22"/>
      <c r="C137" s="23"/>
      <c r="D137" s="23">
        <v>4430</v>
      </c>
      <c r="E137" s="24" t="s">
        <v>44</v>
      </c>
      <c r="F137" s="26"/>
      <c r="G137" s="26"/>
      <c r="H137" s="26"/>
      <c r="I137" s="26"/>
      <c r="J137" s="27"/>
      <c r="K137" s="28">
        <v>2500</v>
      </c>
      <c r="L137" s="29">
        <v>562</v>
      </c>
      <c r="M137" s="30">
        <f t="shared" si="7"/>
        <v>0.2248</v>
      </c>
    </row>
    <row r="138" spans="1:13" s="8" customFormat="1" ht="19.5" customHeight="1">
      <c r="A138" s="21"/>
      <c r="B138" s="22"/>
      <c r="C138" s="23"/>
      <c r="D138" s="23">
        <v>6060</v>
      </c>
      <c r="E138" s="24" t="s">
        <v>101</v>
      </c>
      <c r="F138" s="26"/>
      <c r="G138" s="26"/>
      <c r="H138" s="26"/>
      <c r="I138" s="26"/>
      <c r="J138" s="27"/>
      <c r="K138" s="28">
        <v>15000</v>
      </c>
      <c r="L138" s="29">
        <v>12663.12</v>
      </c>
      <c r="M138" s="30">
        <f t="shared" si="7"/>
        <v>0.8442080000000001</v>
      </c>
    </row>
    <row r="139" spans="1:13" s="8" customFormat="1" ht="19.5" customHeight="1">
      <c r="A139" s="10"/>
      <c r="B139" s="31"/>
      <c r="C139" s="32">
        <v>75414</v>
      </c>
      <c r="D139" s="32"/>
      <c r="E139" s="14" t="s">
        <v>110</v>
      </c>
      <c r="F139" s="16"/>
      <c r="G139" s="16"/>
      <c r="H139" s="16"/>
      <c r="I139" s="16"/>
      <c r="J139" s="17"/>
      <c r="K139" s="18">
        <f>SUM(K140:K143)</f>
        <v>26000</v>
      </c>
      <c r="L139" s="18">
        <f>SUM(L140:L143)</f>
        <v>662.66</v>
      </c>
      <c r="M139" s="20">
        <f t="shared" si="7"/>
        <v>0.025486923076923077</v>
      </c>
    </row>
    <row r="140" spans="1:13" s="8" customFormat="1" ht="19.5" customHeight="1">
      <c r="A140" s="21"/>
      <c r="B140" s="22"/>
      <c r="C140" s="23"/>
      <c r="D140" s="23">
        <v>4210</v>
      </c>
      <c r="E140" s="45" t="s">
        <v>37</v>
      </c>
      <c r="F140" s="26"/>
      <c r="G140" s="26"/>
      <c r="H140" s="26"/>
      <c r="I140" s="26"/>
      <c r="J140" s="27"/>
      <c r="K140" s="28">
        <v>8500</v>
      </c>
      <c r="L140" s="29">
        <v>227.76</v>
      </c>
      <c r="M140" s="30">
        <f t="shared" si="7"/>
        <v>0.026795294117647056</v>
      </c>
    </row>
    <row r="141" spans="1:13" s="8" customFormat="1" ht="19.5" customHeight="1">
      <c r="A141" s="21"/>
      <c r="B141" s="22"/>
      <c r="C141" s="23"/>
      <c r="D141" s="23">
        <v>4260</v>
      </c>
      <c r="E141" s="45" t="s">
        <v>73</v>
      </c>
      <c r="F141" s="26"/>
      <c r="G141" s="26"/>
      <c r="H141" s="26"/>
      <c r="I141" s="26"/>
      <c r="J141" s="27"/>
      <c r="K141" s="28">
        <v>300</v>
      </c>
      <c r="L141" s="29">
        <v>134.9</v>
      </c>
      <c r="M141" s="30">
        <f t="shared" si="7"/>
        <v>0.44966666666666666</v>
      </c>
    </row>
    <row r="142" spans="1:13" s="8" customFormat="1" ht="19.5" customHeight="1">
      <c r="A142" s="21"/>
      <c r="B142" s="22"/>
      <c r="C142" s="23"/>
      <c r="D142" s="23">
        <v>4270</v>
      </c>
      <c r="E142" s="24" t="s">
        <v>38</v>
      </c>
      <c r="F142" s="26"/>
      <c r="G142" s="26"/>
      <c r="H142" s="26"/>
      <c r="I142" s="26"/>
      <c r="J142" s="27"/>
      <c r="K142" s="28">
        <v>11200</v>
      </c>
      <c r="L142" s="29">
        <v>0</v>
      </c>
      <c r="M142" s="30">
        <f t="shared" si="7"/>
        <v>0</v>
      </c>
    </row>
    <row r="143" spans="1:13" s="8" customFormat="1" ht="19.5" customHeight="1">
      <c r="A143" s="21"/>
      <c r="B143" s="22"/>
      <c r="C143" s="23"/>
      <c r="D143" s="23">
        <v>4300</v>
      </c>
      <c r="E143" s="24" t="s">
        <v>31</v>
      </c>
      <c r="F143" s="26"/>
      <c r="G143" s="26"/>
      <c r="H143" s="26"/>
      <c r="I143" s="26"/>
      <c r="J143" s="27"/>
      <c r="K143" s="28">
        <v>6000</v>
      </c>
      <c r="L143" s="29">
        <v>300</v>
      </c>
      <c r="M143" s="30">
        <f t="shared" si="7"/>
        <v>0.05</v>
      </c>
    </row>
    <row r="144" spans="1:13" s="8" customFormat="1" ht="19.5" customHeight="1">
      <c r="A144" s="10"/>
      <c r="B144" s="31"/>
      <c r="C144" s="32">
        <v>75495</v>
      </c>
      <c r="D144" s="32"/>
      <c r="E144" s="14" t="s">
        <v>28</v>
      </c>
      <c r="F144" s="16">
        <f>SUM(F145)</f>
        <v>0</v>
      </c>
      <c r="G144" s="16">
        <f>SUM(G145)</f>
        <v>0</v>
      </c>
      <c r="H144" s="16">
        <f>SUM(H145)</f>
        <v>0</v>
      </c>
      <c r="I144" s="16">
        <f>SUM(I145)</f>
        <v>0</v>
      </c>
      <c r="J144" s="33"/>
      <c r="K144" s="18">
        <f>SUM(K145)</f>
        <v>60000</v>
      </c>
      <c r="L144" s="18">
        <f>SUM(L145)</f>
        <v>0</v>
      </c>
      <c r="M144" s="20">
        <f t="shared" si="7"/>
        <v>0</v>
      </c>
    </row>
    <row r="145" spans="1:13" s="8" customFormat="1" ht="19.5" customHeight="1">
      <c r="A145" s="21"/>
      <c r="B145" s="22"/>
      <c r="C145" s="23"/>
      <c r="D145" s="23">
        <v>6060</v>
      </c>
      <c r="E145" s="24" t="s">
        <v>39</v>
      </c>
      <c r="F145" s="26"/>
      <c r="G145" s="26"/>
      <c r="H145" s="26"/>
      <c r="I145" s="26"/>
      <c r="J145" s="27"/>
      <c r="K145" s="28">
        <v>60000</v>
      </c>
      <c r="L145" s="29">
        <v>0</v>
      </c>
      <c r="M145" s="30">
        <f t="shared" si="7"/>
        <v>0</v>
      </c>
    </row>
    <row r="146" spans="1:13" s="49" customFormat="1" ht="68.25" customHeight="1">
      <c r="A146" s="109" t="s">
        <v>153</v>
      </c>
      <c r="B146" s="116">
        <v>756</v>
      </c>
      <c r="C146" s="116"/>
      <c r="D146" s="116"/>
      <c r="E146" s="112" t="s">
        <v>112</v>
      </c>
      <c r="F146" s="119">
        <f>SUM(F147+F150+F158+F170+F175)</f>
        <v>11380333</v>
      </c>
      <c r="G146" s="119">
        <f>SUM(G147+G150+G158+G170+G175)</f>
        <v>0</v>
      </c>
      <c r="H146" s="119">
        <f>G146/F146</f>
        <v>0</v>
      </c>
      <c r="I146" s="119">
        <f>SUM(I147+I150+I158+I170+I175)</f>
        <v>5338266.17</v>
      </c>
      <c r="J146" s="114">
        <f>I146/F146</f>
        <v>0.46907820447784787</v>
      </c>
      <c r="K146" s="113">
        <f>SUM(K147+K150+K158+K162+K165+K178)</f>
        <v>3000</v>
      </c>
      <c r="L146" s="113">
        <f>SUM(L147+L150+L158+L162+L165+L178)</f>
        <v>1072.5</v>
      </c>
      <c r="M146" s="115">
        <f>L146/K146</f>
        <v>0.3575</v>
      </c>
    </row>
    <row r="147" spans="1:13" s="8" customFormat="1" ht="29.25" customHeight="1">
      <c r="A147" s="10"/>
      <c r="B147" s="31"/>
      <c r="C147" s="32">
        <v>75601</v>
      </c>
      <c r="D147" s="32"/>
      <c r="E147" s="14" t="s">
        <v>113</v>
      </c>
      <c r="F147" s="16">
        <f>SUM(F148)</f>
        <v>19000</v>
      </c>
      <c r="G147" s="16">
        <f>SUM(G148:G148)</f>
        <v>0</v>
      </c>
      <c r="H147" s="16">
        <f>G147/F147</f>
        <v>0</v>
      </c>
      <c r="I147" s="16">
        <f>SUM(I148:I149)</f>
        <v>6374.72</v>
      </c>
      <c r="J147" s="33">
        <f>I147/F147</f>
        <v>0.33551157894736844</v>
      </c>
      <c r="K147" s="18"/>
      <c r="L147" s="19"/>
      <c r="M147" s="20"/>
    </row>
    <row r="148" spans="1:13" s="8" customFormat="1" ht="27" customHeight="1">
      <c r="A148" s="21"/>
      <c r="B148" s="22"/>
      <c r="C148" s="23"/>
      <c r="D148" s="48" t="s">
        <v>114</v>
      </c>
      <c r="E148" s="24" t="s">
        <v>115</v>
      </c>
      <c r="F148" s="26">
        <v>19000</v>
      </c>
      <c r="G148" s="26"/>
      <c r="H148" s="26"/>
      <c r="I148" s="26">
        <v>6374.72</v>
      </c>
      <c r="J148" s="34">
        <f>I148/F148</f>
        <v>0.33551157894736844</v>
      </c>
      <c r="K148" s="28"/>
      <c r="L148" s="29"/>
      <c r="M148" s="30"/>
    </row>
    <row r="149" spans="1:13" s="8" customFormat="1" ht="27" customHeight="1">
      <c r="A149" s="21"/>
      <c r="B149" s="22"/>
      <c r="C149" s="23"/>
      <c r="D149" s="48" t="s">
        <v>116</v>
      </c>
      <c r="E149" s="24" t="s">
        <v>117</v>
      </c>
      <c r="F149" s="26"/>
      <c r="G149" s="26"/>
      <c r="H149" s="26"/>
      <c r="I149" s="26"/>
      <c r="J149" s="34"/>
      <c r="K149" s="28"/>
      <c r="L149" s="29"/>
      <c r="M149" s="30"/>
    </row>
    <row r="150" spans="1:13" s="8" customFormat="1" ht="54.75" customHeight="1">
      <c r="A150" s="10"/>
      <c r="B150" s="31"/>
      <c r="C150" s="32">
        <v>75615</v>
      </c>
      <c r="D150" s="32"/>
      <c r="E150" s="14" t="s">
        <v>118</v>
      </c>
      <c r="F150" s="16">
        <f>SUM(F151:F157)</f>
        <v>2894430</v>
      </c>
      <c r="G150" s="16">
        <f>SUM(G151:G157)</f>
        <v>0</v>
      </c>
      <c r="H150" s="16">
        <f>G150/F150</f>
        <v>0</v>
      </c>
      <c r="I150" s="16">
        <f>SUM(I151:I157)</f>
        <v>1280169.03</v>
      </c>
      <c r="J150" s="33">
        <f aca="true" t="shared" si="8" ref="J150:J171">I150/F150</f>
        <v>0.4422870927954727</v>
      </c>
      <c r="K150" s="18"/>
      <c r="L150" s="19"/>
      <c r="M150" s="20"/>
    </row>
    <row r="151" spans="1:13" s="8" customFormat="1" ht="19.5" customHeight="1">
      <c r="A151" s="21"/>
      <c r="B151" s="22"/>
      <c r="C151" s="23"/>
      <c r="D151" s="48" t="s">
        <v>119</v>
      </c>
      <c r="E151" s="24" t="s">
        <v>120</v>
      </c>
      <c r="F151" s="26">
        <v>2668000</v>
      </c>
      <c r="G151" s="26"/>
      <c r="H151" s="26"/>
      <c r="I151" s="26">
        <v>1179174.64</v>
      </c>
      <c r="J151" s="34">
        <f t="shared" si="8"/>
        <v>0.44196950524737627</v>
      </c>
      <c r="K151" s="28"/>
      <c r="L151" s="29"/>
      <c r="M151" s="30"/>
    </row>
    <row r="152" spans="1:13" s="8" customFormat="1" ht="19.5" customHeight="1">
      <c r="A152" s="21"/>
      <c r="B152" s="22"/>
      <c r="C152" s="23"/>
      <c r="D152" s="48" t="s">
        <v>121</v>
      </c>
      <c r="E152" s="24" t="s">
        <v>122</v>
      </c>
      <c r="F152" s="26">
        <v>130</v>
      </c>
      <c r="G152" s="26"/>
      <c r="H152" s="26"/>
      <c r="I152" s="26">
        <v>0</v>
      </c>
      <c r="J152" s="34">
        <f t="shared" si="8"/>
        <v>0</v>
      </c>
      <c r="K152" s="28"/>
      <c r="L152" s="29"/>
      <c r="M152" s="30"/>
    </row>
    <row r="153" spans="1:13" s="8" customFormat="1" ht="19.5" customHeight="1">
      <c r="A153" s="21"/>
      <c r="B153" s="22"/>
      <c r="C153" s="23"/>
      <c r="D153" s="48" t="s">
        <v>123</v>
      </c>
      <c r="E153" s="24" t="s">
        <v>124</v>
      </c>
      <c r="F153" s="26">
        <v>2500</v>
      </c>
      <c r="G153" s="26"/>
      <c r="H153" s="26"/>
      <c r="I153" s="26">
        <v>1359</v>
      </c>
      <c r="J153" s="34">
        <f t="shared" si="8"/>
        <v>0.5436</v>
      </c>
      <c r="K153" s="28"/>
      <c r="L153" s="29"/>
      <c r="M153" s="30"/>
    </row>
    <row r="154" spans="1:14" s="8" customFormat="1" ht="19.5" customHeight="1">
      <c r="A154" s="36"/>
      <c r="B154" s="37"/>
      <c r="C154" s="38"/>
      <c r="D154" s="56" t="s">
        <v>125</v>
      </c>
      <c r="E154" s="45" t="s">
        <v>126</v>
      </c>
      <c r="F154" s="53">
        <v>218000</v>
      </c>
      <c r="G154" s="53"/>
      <c r="H154" s="54"/>
      <c r="I154" s="53">
        <v>80724.59</v>
      </c>
      <c r="J154" s="34">
        <f t="shared" si="8"/>
        <v>0.3702962844036697</v>
      </c>
      <c r="K154" s="28"/>
      <c r="L154" s="28"/>
      <c r="M154" s="46"/>
      <c r="N154" s="47"/>
    </row>
    <row r="155" spans="1:13" s="8" customFormat="1" ht="19.5" customHeight="1">
      <c r="A155" s="21"/>
      <c r="B155" s="22"/>
      <c r="C155" s="23"/>
      <c r="D155" s="48" t="s">
        <v>127</v>
      </c>
      <c r="E155" s="24" t="s">
        <v>128</v>
      </c>
      <c r="F155" s="26">
        <v>3800</v>
      </c>
      <c r="G155" s="25"/>
      <c r="H155" s="26"/>
      <c r="I155" s="26">
        <v>13326</v>
      </c>
      <c r="J155" s="34">
        <f t="shared" si="8"/>
        <v>3.506842105263158</v>
      </c>
      <c r="K155" s="28"/>
      <c r="L155" s="29"/>
      <c r="M155" s="30"/>
    </row>
    <row r="156" spans="1:13" s="8" customFormat="1" ht="19.5" customHeight="1">
      <c r="A156" s="21"/>
      <c r="B156" s="22"/>
      <c r="C156" s="23"/>
      <c r="D156" s="86" t="s">
        <v>102</v>
      </c>
      <c r="E156" s="24" t="s">
        <v>103</v>
      </c>
      <c r="F156" s="26"/>
      <c r="G156" s="25"/>
      <c r="H156" s="26"/>
      <c r="I156" s="26">
        <v>8.8</v>
      </c>
      <c r="J156" s="34"/>
      <c r="K156" s="28"/>
      <c r="L156" s="29"/>
      <c r="M156" s="30"/>
    </row>
    <row r="157" spans="1:13" s="8" customFormat="1" ht="26.25" customHeight="1">
      <c r="A157" s="21"/>
      <c r="B157" s="22"/>
      <c r="C157" s="23"/>
      <c r="D157" s="48" t="s">
        <v>116</v>
      </c>
      <c r="E157" s="24" t="s">
        <v>117</v>
      </c>
      <c r="F157" s="26">
        <v>2000</v>
      </c>
      <c r="G157" s="25"/>
      <c r="H157" s="26"/>
      <c r="I157" s="26">
        <v>5576</v>
      </c>
      <c r="J157" s="34">
        <f t="shared" si="8"/>
        <v>2.788</v>
      </c>
      <c r="K157" s="28"/>
      <c r="L157" s="29"/>
      <c r="M157" s="30"/>
    </row>
    <row r="158" spans="1:13" s="8" customFormat="1" ht="54.75" customHeight="1">
      <c r="A158" s="10"/>
      <c r="B158" s="31"/>
      <c r="C158" s="32">
        <v>75616</v>
      </c>
      <c r="D158" s="32"/>
      <c r="E158" s="14" t="s">
        <v>129</v>
      </c>
      <c r="F158" s="16">
        <f>SUM(F159:F169)</f>
        <v>2351600</v>
      </c>
      <c r="G158" s="16">
        <f>SUM(G159:G169)</f>
        <v>0</v>
      </c>
      <c r="H158" s="16">
        <f>SUM(H159:H169)</f>
        <v>0</v>
      </c>
      <c r="I158" s="16">
        <f>SUM(I159:I169)</f>
        <v>1140617.52</v>
      </c>
      <c r="J158" s="33">
        <f t="shared" si="8"/>
        <v>0.48503891818336453</v>
      </c>
      <c r="K158" s="18"/>
      <c r="L158" s="19"/>
      <c r="M158" s="20"/>
    </row>
    <row r="159" spans="1:13" s="8" customFormat="1" ht="19.5" customHeight="1">
      <c r="A159" s="21"/>
      <c r="B159" s="22"/>
      <c r="C159" s="23"/>
      <c r="D159" s="48" t="s">
        <v>119</v>
      </c>
      <c r="E159" s="24" t="s">
        <v>120</v>
      </c>
      <c r="F159" s="26">
        <v>1597000</v>
      </c>
      <c r="G159" s="26"/>
      <c r="H159" s="26"/>
      <c r="I159" s="26">
        <v>761316.88</v>
      </c>
      <c r="J159" s="34">
        <f t="shared" si="8"/>
        <v>0.4767168941765811</v>
      </c>
      <c r="K159" s="28"/>
      <c r="L159" s="29"/>
      <c r="M159" s="30"/>
    </row>
    <row r="160" spans="1:13" s="8" customFormat="1" ht="19.5" customHeight="1">
      <c r="A160" s="21"/>
      <c r="B160" s="22"/>
      <c r="C160" s="23"/>
      <c r="D160" s="48" t="s">
        <v>121</v>
      </c>
      <c r="E160" s="24" t="s">
        <v>122</v>
      </c>
      <c r="F160" s="26">
        <v>20000</v>
      </c>
      <c r="G160" s="26"/>
      <c r="H160" s="26"/>
      <c r="I160" s="26">
        <v>11740.92</v>
      </c>
      <c r="J160" s="34">
        <f t="shared" si="8"/>
        <v>0.587046</v>
      </c>
      <c r="K160" s="28"/>
      <c r="L160" s="29"/>
      <c r="M160" s="30"/>
    </row>
    <row r="161" spans="1:13" s="8" customFormat="1" ht="19.5" customHeight="1">
      <c r="A161" s="21"/>
      <c r="B161" s="22"/>
      <c r="C161" s="23"/>
      <c r="D161" s="48" t="s">
        <v>123</v>
      </c>
      <c r="E161" s="24" t="s">
        <v>124</v>
      </c>
      <c r="F161" s="26">
        <v>400</v>
      </c>
      <c r="G161" s="26"/>
      <c r="H161" s="26"/>
      <c r="I161" s="26">
        <v>310</v>
      </c>
      <c r="J161" s="34">
        <f t="shared" si="8"/>
        <v>0.775</v>
      </c>
      <c r="K161" s="28"/>
      <c r="L161" s="29"/>
      <c r="M161" s="30"/>
    </row>
    <row r="162" spans="1:14" s="8" customFormat="1" ht="19.5" customHeight="1">
      <c r="A162" s="36"/>
      <c r="B162" s="37"/>
      <c r="C162" s="38"/>
      <c r="D162" s="56" t="s">
        <v>125</v>
      </c>
      <c r="E162" s="45" t="s">
        <v>126</v>
      </c>
      <c r="F162" s="53">
        <v>125000</v>
      </c>
      <c r="G162" s="53"/>
      <c r="H162" s="54"/>
      <c r="I162" s="53">
        <v>62699.43</v>
      </c>
      <c r="J162" s="34">
        <f t="shared" si="8"/>
        <v>0.50159544</v>
      </c>
      <c r="K162" s="28"/>
      <c r="L162" s="28"/>
      <c r="M162" s="46"/>
      <c r="N162" s="47"/>
    </row>
    <row r="163" spans="1:13" s="8" customFormat="1" ht="19.5" customHeight="1">
      <c r="A163" s="36"/>
      <c r="B163" s="22"/>
      <c r="C163" s="23"/>
      <c r="D163" s="48" t="s">
        <v>130</v>
      </c>
      <c r="E163" s="24" t="s">
        <v>131</v>
      </c>
      <c r="F163" s="25">
        <v>38000</v>
      </c>
      <c r="G163" s="25"/>
      <c r="H163" s="26"/>
      <c r="I163" s="25">
        <v>44507</v>
      </c>
      <c r="J163" s="34">
        <f t="shared" si="8"/>
        <v>1.1712368421052632</v>
      </c>
      <c r="K163" s="28"/>
      <c r="L163" s="29"/>
      <c r="M163" s="30"/>
    </row>
    <row r="164" spans="1:13" s="8" customFormat="1" ht="19.5" customHeight="1">
      <c r="A164" s="21"/>
      <c r="B164" s="37"/>
      <c r="C164" s="23"/>
      <c r="D164" s="48" t="s">
        <v>132</v>
      </c>
      <c r="E164" s="24" t="s">
        <v>133</v>
      </c>
      <c r="F164" s="26">
        <v>700</v>
      </c>
      <c r="G164" s="26"/>
      <c r="H164" s="26"/>
      <c r="I164" s="26">
        <v>734</v>
      </c>
      <c r="J164" s="34">
        <f t="shared" si="8"/>
        <v>1.0485714285714285</v>
      </c>
      <c r="K164" s="28"/>
      <c r="L164" s="29"/>
      <c r="M164" s="30"/>
    </row>
    <row r="165" spans="1:13" s="8" customFormat="1" ht="19.5" customHeight="1">
      <c r="A165" s="21"/>
      <c r="B165" s="22"/>
      <c r="C165" s="23"/>
      <c r="D165" s="48" t="s">
        <v>134</v>
      </c>
      <c r="E165" s="24" t="s">
        <v>135</v>
      </c>
      <c r="F165" s="26">
        <v>190000</v>
      </c>
      <c r="G165" s="25"/>
      <c r="H165" s="26"/>
      <c r="I165" s="26">
        <v>78859</v>
      </c>
      <c r="J165" s="34">
        <f t="shared" si="8"/>
        <v>0.4150473684210526</v>
      </c>
      <c r="K165" s="28"/>
      <c r="L165" s="29"/>
      <c r="M165" s="30"/>
    </row>
    <row r="166" spans="1:13" s="8" customFormat="1" ht="19.5" customHeight="1">
      <c r="A166" s="21"/>
      <c r="B166" s="22"/>
      <c r="C166" s="23"/>
      <c r="D166" s="48" t="s">
        <v>127</v>
      </c>
      <c r="E166" s="24" t="s">
        <v>128</v>
      </c>
      <c r="F166" s="26">
        <v>290000</v>
      </c>
      <c r="G166" s="25"/>
      <c r="H166" s="26"/>
      <c r="I166" s="26">
        <v>155007.1</v>
      </c>
      <c r="J166" s="34">
        <f t="shared" si="8"/>
        <v>0.5345072413793104</v>
      </c>
      <c r="K166" s="28"/>
      <c r="L166" s="29"/>
      <c r="M166" s="30"/>
    </row>
    <row r="167" spans="1:13" s="8" customFormat="1" ht="19.5" customHeight="1">
      <c r="A167" s="21"/>
      <c r="B167" s="22"/>
      <c r="C167" s="23"/>
      <c r="D167" s="48" t="s">
        <v>102</v>
      </c>
      <c r="E167" s="45" t="s">
        <v>103</v>
      </c>
      <c r="F167" s="26">
        <v>3500</v>
      </c>
      <c r="G167" s="25"/>
      <c r="H167" s="26"/>
      <c r="I167" s="26">
        <v>2076.89</v>
      </c>
      <c r="J167" s="34">
        <f t="shared" si="8"/>
        <v>0.5933971428571428</v>
      </c>
      <c r="K167" s="28"/>
      <c r="L167" s="29"/>
      <c r="M167" s="30"/>
    </row>
    <row r="168" spans="1:13" s="8" customFormat="1" ht="26.25" customHeight="1">
      <c r="A168" s="21"/>
      <c r="B168" s="22"/>
      <c r="C168" s="23"/>
      <c r="D168" s="48" t="s">
        <v>116</v>
      </c>
      <c r="E168" s="24" t="s">
        <v>117</v>
      </c>
      <c r="F168" s="26">
        <v>63000</v>
      </c>
      <c r="G168" s="25"/>
      <c r="H168" s="26"/>
      <c r="I168" s="26">
        <v>13222.3</v>
      </c>
      <c r="J168" s="34">
        <f t="shared" si="8"/>
        <v>0.20987777777777777</v>
      </c>
      <c r="K168" s="28"/>
      <c r="L168" s="29"/>
      <c r="M168" s="30"/>
    </row>
    <row r="169" spans="1:13" s="8" customFormat="1" ht="26.25" customHeight="1">
      <c r="A169" s="21"/>
      <c r="B169" s="22"/>
      <c r="C169" s="23"/>
      <c r="D169" s="48" t="s">
        <v>136</v>
      </c>
      <c r="E169" s="24" t="s">
        <v>137</v>
      </c>
      <c r="F169" s="26">
        <v>24000</v>
      </c>
      <c r="G169" s="25"/>
      <c r="H169" s="26"/>
      <c r="I169" s="26">
        <v>10144</v>
      </c>
      <c r="J169" s="34">
        <f t="shared" si="8"/>
        <v>0.4226666666666667</v>
      </c>
      <c r="K169" s="28"/>
      <c r="L169" s="29"/>
      <c r="M169" s="30"/>
    </row>
    <row r="170" spans="1:13" s="8" customFormat="1" ht="38.25" customHeight="1">
      <c r="A170" s="10"/>
      <c r="B170" s="31"/>
      <c r="C170" s="32">
        <v>75618</v>
      </c>
      <c r="D170" s="12"/>
      <c r="E170" s="14" t="s">
        <v>138</v>
      </c>
      <c r="F170" s="16">
        <f>SUM(F171:F174)</f>
        <v>845100</v>
      </c>
      <c r="G170" s="16">
        <f>SUM(G171:G174)</f>
        <v>0</v>
      </c>
      <c r="H170" s="16">
        <f>SUM(H171:H174)</f>
        <v>0</v>
      </c>
      <c r="I170" s="16">
        <f>SUM(I171:I174)</f>
        <v>487206.16000000003</v>
      </c>
      <c r="J170" s="33">
        <f t="shared" si="8"/>
        <v>0.5765071115844279</v>
      </c>
      <c r="K170" s="18"/>
      <c r="L170" s="19"/>
      <c r="M170" s="20"/>
    </row>
    <row r="171" spans="1:13" s="8" customFormat="1" ht="21.75" customHeight="1">
      <c r="A171" s="21"/>
      <c r="B171" s="22"/>
      <c r="C171" s="23"/>
      <c r="D171" s="48" t="s">
        <v>139</v>
      </c>
      <c r="E171" s="24" t="s">
        <v>140</v>
      </c>
      <c r="F171" s="26">
        <v>630000</v>
      </c>
      <c r="G171" s="25"/>
      <c r="H171" s="26"/>
      <c r="I171" s="26">
        <v>321535.64</v>
      </c>
      <c r="J171" s="34">
        <f t="shared" si="8"/>
        <v>0.5103740317460318</v>
      </c>
      <c r="K171" s="28"/>
      <c r="L171" s="29"/>
      <c r="M171" s="30"/>
    </row>
    <row r="172" spans="1:13" s="8" customFormat="1" ht="27" customHeight="1">
      <c r="A172" s="21"/>
      <c r="B172" s="22"/>
      <c r="C172" s="23"/>
      <c r="D172" s="48" t="s">
        <v>141</v>
      </c>
      <c r="E172" s="24" t="s">
        <v>142</v>
      </c>
      <c r="F172" s="26">
        <v>195000</v>
      </c>
      <c r="G172" s="25"/>
      <c r="H172" s="26"/>
      <c r="I172" s="26">
        <v>151222.17</v>
      </c>
      <c r="J172" s="34">
        <f aca="true" t="shared" si="9" ref="J172:J177">I172/F172</f>
        <v>0.7754983076923078</v>
      </c>
      <c r="K172" s="28"/>
      <c r="L172" s="29"/>
      <c r="M172" s="30"/>
    </row>
    <row r="173" spans="1:13" s="8" customFormat="1" ht="35.25" customHeight="1">
      <c r="A173" s="21"/>
      <c r="B173" s="22"/>
      <c r="C173" s="23"/>
      <c r="D173" s="48" t="s">
        <v>143</v>
      </c>
      <c r="E173" s="24" t="s">
        <v>144</v>
      </c>
      <c r="F173" s="26">
        <v>20000</v>
      </c>
      <c r="G173" s="25"/>
      <c r="H173" s="26"/>
      <c r="I173" s="26">
        <v>14423.35</v>
      </c>
      <c r="J173" s="34">
        <f t="shared" si="9"/>
        <v>0.7211675000000001</v>
      </c>
      <c r="K173" s="28"/>
      <c r="L173" s="29"/>
      <c r="M173" s="30"/>
    </row>
    <row r="174" spans="1:13" s="8" customFormat="1" ht="25.5" customHeight="1">
      <c r="A174" s="21"/>
      <c r="B174" s="22"/>
      <c r="C174" s="23"/>
      <c r="D174" s="48" t="s">
        <v>145</v>
      </c>
      <c r="E174" s="24" t="s">
        <v>146</v>
      </c>
      <c r="F174" s="26">
        <v>100</v>
      </c>
      <c r="G174" s="25"/>
      <c r="H174" s="26"/>
      <c r="I174" s="26">
        <v>25</v>
      </c>
      <c r="J174" s="34">
        <f t="shared" si="9"/>
        <v>0.25</v>
      </c>
      <c r="K174" s="28"/>
      <c r="L174" s="29"/>
      <c r="M174" s="30"/>
    </row>
    <row r="175" spans="1:13" s="8" customFormat="1" ht="38.25" customHeight="1">
      <c r="A175" s="10"/>
      <c r="B175" s="31"/>
      <c r="C175" s="32">
        <v>75621</v>
      </c>
      <c r="D175" s="12"/>
      <c r="E175" s="14" t="s">
        <v>147</v>
      </c>
      <c r="F175" s="16">
        <f>SUM(F176+F177)</f>
        <v>5270203</v>
      </c>
      <c r="G175" s="15">
        <f>SUM(G176:G177)</f>
        <v>0</v>
      </c>
      <c r="H175" s="16">
        <f>G175/F175</f>
        <v>0</v>
      </c>
      <c r="I175" s="16">
        <f>SUM(I176+I177)</f>
        <v>2423898.74</v>
      </c>
      <c r="J175" s="33">
        <f t="shared" si="9"/>
        <v>0.4599251186339502</v>
      </c>
      <c r="K175" s="18"/>
      <c r="L175" s="19"/>
      <c r="M175" s="20"/>
    </row>
    <row r="176" spans="1:13" s="8" customFormat="1" ht="24" customHeight="1">
      <c r="A176" s="21"/>
      <c r="B176" s="22"/>
      <c r="C176" s="23"/>
      <c r="D176" s="48" t="s">
        <v>148</v>
      </c>
      <c r="E176" s="24" t="s">
        <v>149</v>
      </c>
      <c r="F176" s="26">
        <v>4890203</v>
      </c>
      <c r="G176" s="25"/>
      <c r="H176" s="26"/>
      <c r="I176" s="26">
        <v>2272550</v>
      </c>
      <c r="J176" s="34">
        <f t="shared" si="9"/>
        <v>0.4647148594853833</v>
      </c>
      <c r="K176" s="28"/>
      <c r="L176" s="29"/>
      <c r="M176" s="30"/>
    </row>
    <row r="177" spans="1:13" s="8" customFormat="1" ht="21" customHeight="1">
      <c r="A177" s="21"/>
      <c r="B177" s="22"/>
      <c r="C177" s="23"/>
      <c r="D177" s="48" t="s">
        <v>150</v>
      </c>
      <c r="E177" s="24" t="s">
        <v>151</v>
      </c>
      <c r="F177" s="26">
        <v>380000</v>
      </c>
      <c r="G177" s="25"/>
      <c r="H177" s="26"/>
      <c r="I177" s="26">
        <v>151348.74</v>
      </c>
      <c r="J177" s="34">
        <f t="shared" si="9"/>
        <v>0.3982861578947368</v>
      </c>
      <c r="K177" s="28"/>
      <c r="L177" s="29"/>
      <c r="M177" s="30"/>
    </row>
    <row r="178" spans="1:13" s="8" customFormat="1" ht="38.25" customHeight="1">
      <c r="A178" s="10"/>
      <c r="B178" s="31"/>
      <c r="C178" s="32">
        <v>75647</v>
      </c>
      <c r="D178" s="12"/>
      <c r="E178" s="14" t="s">
        <v>152</v>
      </c>
      <c r="F178" s="16"/>
      <c r="G178" s="15"/>
      <c r="H178" s="16"/>
      <c r="I178" s="16"/>
      <c r="J178" s="17"/>
      <c r="K178" s="18">
        <f>SUM(K179)</f>
        <v>3000</v>
      </c>
      <c r="L178" s="18">
        <f>SUM(L179)</f>
        <v>1072.5</v>
      </c>
      <c r="M178" s="20">
        <f aca="true" t="shared" si="10" ref="M178:M184">L178/K178</f>
        <v>0.3575</v>
      </c>
    </row>
    <row r="179" spans="1:13" s="8" customFormat="1" ht="24" customHeight="1">
      <c r="A179" s="21"/>
      <c r="B179" s="22"/>
      <c r="C179" s="23"/>
      <c r="D179" s="48" t="s">
        <v>75</v>
      </c>
      <c r="E179" s="24" t="s">
        <v>31</v>
      </c>
      <c r="F179" s="26"/>
      <c r="G179" s="25"/>
      <c r="H179" s="26"/>
      <c r="I179" s="26"/>
      <c r="J179" s="27"/>
      <c r="K179" s="28">
        <v>3000</v>
      </c>
      <c r="L179" s="29">
        <v>1072.5</v>
      </c>
      <c r="M179" s="30">
        <f t="shared" si="10"/>
        <v>0.3575</v>
      </c>
    </row>
    <row r="180" spans="1:13" s="8" customFormat="1" ht="29.25" customHeight="1">
      <c r="A180" s="109" t="s">
        <v>160</v>
      </c>
      <c r="B180" s="116">
        <v>757</v>
      </c>
      <c r="C180" s="116"/>
      <c r="D180" s="110"/>
      <c r="E180" s="112" t="s">
        <v>154</v>
      </c>
      <c r="F180" s="119"/>
      <c r="G180" s="117"/>
      <c r="H180" s="119"/>
      <c r="I180" s="119"/>
      <c r="J180" s="114"/>
      <c r="K180" s="113">
        <f>SUM(K182:K183)</f>
        <v>361465</v>
      </c>
      <c r="L180" s="113">
        <f>SUM(L181)</f>
        <v>121345.23999999999</v>
      </c>
      <c r="M180" s="115">
        <f t="shared" si="10"/>
        <v>0.33570398240493543</v>
      </c>
    </row>
    <row r="181" spans="1:13" s="8" customFormat="1" ht="31.5" customHeight="1">
      <c r="A181" s="10"/>
      <c r="B181" s="31"/>
      <c r="C181" s="32">
        <v>75702</v>
      </c>
      <c r="D181" s="12"/>
      <c r="E181" s="14" t="s">
        <v>155</v>
      </c>
      <c r="F181" s="16"/>
      <c r="G181" s="15"/>
      <c r="H181" s="16"/>
      <c r="I181" s="16"/>
      <c r="J181" s="17"/>
      <c r="K181" s="18">
        <f>SUM(K182:K183)</f>
        <v>361465</v>
      </c>
      <c r="L181" s="18">
        <f>SUM(L182:L183)</f>
        <v>121345.23999999999</v>
      </c>
      <c r="M181" s="20">
        <f t="shared" si="10"/>
        <v>0.33570398240493543</v>
      </c>
    </row>
    <row r="182" spans="1:13" s="8" customFormat="1" ht="30" customHeight="1">
      <c r="A182" s="21"/>
      <c r="B182" s="22"/>
      <c r="C182" s="23"/>
      <c r="D182" s="48" t="s">
        <v>156</v>
      </c>
      <c r="E182" s="24" t="s">
        <v>157</v>
      </c>
      <c r="F182" s="26"/>
      <c r="G182" s="25"/>
      <c r="H182" s="26"/>
      <c r="I182" s="26"/>
      <c r="J182" s="27"/>
      <c r="K182" s="28">
        <v>247693</v>
      </c>
      <c r="L182" s="29">
        <v>49259.68</v>
      </c>
      <c r="M182" s="30">
        <f t="shared" si="10"/>
        <v>0.19887392861324302</v>
      </c>
    </row>
    <row r="183" spans="1:13" s="8" customFormat="1" ht="38.25" customHeight="1">
      <c r="A183" s="21"/>
      <c r="B183" s="22"/>
      <c r="C183" s="23"/>
      <c r="D183" s="48" t="s">
        <v>158</v>
      </c>
      <c r="E183" s="24" t="s">
        <v>159</v>
      </c>
      <c r="F183" s="26"/>
      <c r="G183" s="25"/>
      <c r="H183" s="26"/>
      <c r="I183" s="26"/>
      <c r="J183" s="27"/>
      <c r="K183" s="28">
        <v>113772</v>
      </c>
      <c r="L183" s="29">
        <v>72085.56</v>
      </c>
      <c r="M183" s="30">
        <f t="shared" si="10"/>
        <v>0.633596667018247</v>
      </c>
    </row>
    <row r="184" spans="1:13" s="49" customFormat="1" ht="28.5" customHeight="1">
      <c r="A184" s="167" t="s">
        <v>265</v>
      </c>
      <c r="B184" s="168">
        <v>758</v>
      </c>
      <c r="C184" s="168"/>
      <c r="D184" s="169"/>
      <c r="E184" s="170" t="s">
        <v>161</v>
      </c>
      <c r="F184" s="171">
        <f>SUM(F185+F187+F191)</f>
        <v>10335504</v>
      </c>
      <c r="G184" s="171">
        <f>SUM(G185+G187+G191)</f>
        <v>315924</v>
      </c>
      <c r="H184" s="171">
        <f>SUM(H185+H187+H191)</f>
        <v>1.6251067375850043</v>
      </c>
      <c r="I184" s="171">
        <f>SUM(I185+I187+I191)</f>
        <v>5998604</v>
      </c>
      <c r="J184" s="172">
        <f>I184/F184</f>
        <v>0.5803881455611647</v>
      </c>
      <c r="K184" s="173">
        <f>SUM(K185+K187+K189)</f>
        <v>203000</v>
      </c>
      <c r="L184" s="173">
        <f>SUM(L185+L187+L189)</f>
        <v>0</v>
      </c>
      <c r="M184" s="115">
        <f t="shared" si="10"/>
        <v>0</v>
      </c>
    </row>
    <row r="185" spans="1:13" s="8" customFormat="1" ht="26.25" customHeight="1">
      <c r="A185" s="10"/>
      <c r="B185" s="31"/>
      <c r="C185" s="32">
        <v>75801</v>
      </c>
      <c r="D185" s="12"/>
      <c r="E185" s="14" t="s">
        <v>162</v>
      </c>
      <c r="F185" s="16">
        <f>SUM(F186)</f>
        <v>7200738</v>
      </c>
      <c r="G185" s="15">
        <f>SUM(G186)</f>
        <v>0</v>
      </c>
      <c r="H185" s="16">
        <f>G185/F185</f>
        <v>0</v>
      </c>
      <c r="I185" s="16">
        <f>SUM(I186)</f>
        <v>4431224</v>
      </c>
      <c r="J185" s="33">
        <f>I185/F185</f>
        <v>0.6153847008459411</v>
      </c>
      <c r="K185" s="18"/>
      <c r="L185" s="19"/>
      <c r="M185" s="20"/>
    </row>
    <row r="186" spans="1:13" s="8" customFormat="1" ht="21" customHeight="1">
      <c r="A186" s="21"/>
      <c r="B186" s="22"/>
      <c r="C186" s="23"/>
      <c r="D186" s="48" t="s">
        <v>163</v>
      </c>
      <c r="E186" s="24" t="s">
        <v>164</v>
      </c>
      <c r="F186" s="26">
        <v>7200738</v>
      </c>
      <c r="G186" s="25"/>
      <c r="H186" s="26"/>
      <c r="I186" s="26">
        <v>4431224</v>
      </c>
      <c r="J186" s="34">
        <f>I186/F186</f>
        <v>0.6153847008459411</v>
      </c>
      <c r="K186" s="28"/>
      <c r="L186" s="29"/>
      <c r="M186" s="30"/>
    </row>
    <row r="187" spans="1:13" s="8" customFormat="1" ht="23.25" customHeight="1">
      <c r="A187" s="10"/>
      <c r="B187" s="31"/>
      <c r="C187" s="32">
        <v>75807</v>
      </c>
      <c r="D187" s="12"/>
      <c r="E187" s="14" t="s">
        <v>165</v>
      </c>
      <c r="F187" s="16">
        <f>SUM(F188)</f>
        <v>2940364</v>
      </c>
      <c r="G187" s="15">
        <f>SUM(G188)</f>
        <v>0</v>
      </c>
      <c r="H187" s="16">
        <f>G187/F187</f>
        <v>0</v>
      </c>
      <c r="I187" s="16">
        <f>SUM(I188)</f>
        <v>1470180</v>
      </c>
      <c r="J187" s="33">
        <f>I187/F187</f>
        <v>0.4999993198121049</v>
      </c>
      <c r="K187" s="18"/>
      <c r="L187" s="19"/>
      <c r="M187" s="20"/>
    </row>
    <row r="188" spans="1:13" s="8" customFormat="1" ht="19.5" customHeight="1">
      <c r="A188" s="21"/>
      <c r="B188" s="22"/>
      <c r="C188" s="23"/>
      <c r="D188" s="48" t="s">
        <v>163</v>
      </c>
      <c r="E188" s="24" t="s">
        <v>164</v>
      </c>
      <c r="F188" s="26">
        <v>2940364</v>
      </c>
      <c r="G188" s="25"/>
      <c r="H188" s="26"/>
      <c r="I188" s="26">
        <v>1470180</v>
      </c>
      <c r="J188" s="34">
        <f>I188/F188</f>
        <v>0.4999993198121049</v>
      </c>
      <c r="K188" s="28"/>
      <c r="L188" s="29"/>
      <c r="M188" s="30"/>
    </row>
    <row r="189" spans="1:13" s="8" customFormat="1" ht="19.5" customHeight="1">
      <c r="A189" s="10"/>
      <c r="B189" s="31"/>
      <c r="C189" s="32">
        <v>75818</v>
      </c>
      <c r="D189" s="12"/>
      <c r="E189" s="14" t="s">
        <v>166</v>
      </c>
      <c r="F189" s="16"/>
      <c r="G189" s="15"/>
      <c r="H189" s="16"/>
      <c r="I189" s="16"/>
      <c r="J189" s="33"/>
      <c r="K189" s="18">
        <f>SUM(K190)</f>
        <v>203000</v>
      </c>
      <c r="L189" s="19">
        <f>SUM(L190)</f>
        <v>0</v>
      </c>
      <c r="M189" s="20"/>
    </row>
    <row r="190" spans="1:13" s="8" customFormat="1" ht="19.5" customHeight="1">
      <c r="A190" s="21"/>
      <c r="B190" s="22"/>
      <c r="C190" s="23"/>
      <c r="D190" s="48" t="s">
        <v>167</v>
      </c>
      <c r="E190" s="24" t="s">
        <v>168</v>
      </c>
      <c r="F190" s="26"/>
      <c r="G190" s="25"/>
      <c r="H190" s="26"/>
      <c r="I190" s="26"/>
      <c r="J190" s="34"/>
      <c r="K190" s="28">
        <v>203000</v>
      </c>
      <c r="L190" s="29">
        <v>0</v>
      </c>
      <c r="M190" s="30"/>
    </row>
    <row r="191" spans="1:13" s="8" customFormat="1" ht="26.25" customHeight="1">
      <c r="A191" s="10"/>
      <c r="B191" s="31"/>
      <c r="C191" s="32">
        <v>75831</v>
      </c>
      <c r="D191" s="12"/>
      <c r="E191" s="14" t="s">
        <v>169</v>
      </c>
      <c r="F191" s="16">
        <f>SUM(F192)</f>
        <v>194402</v>
      </c>
      <c r="G191" s="15">
        <f>SUM(G192)</f>
        <v>315924</v>
      </c>
      <c r="H191" s="16">
        <f>G191/F191</f>
        <v>1.6251067375850043</v>
      </c>
      <c r="I191" s="16">
        <f>SUM(I192)</f>
        <v>97200</v>
      </c>
      <c r="J191" s="33">
        <f aca="true" t="shared" si="11" ref="J191:J196">I191/F191</f>
        <v>0.49999485601999977</v>
      </c>
      <c r="K191" s="18"/>
      <c r="L191" s="19"/>
      <c r="M191" s="20"/>
    </row>
    <row r="192" spans="1:13" s="8" customFormat="1" ht="19.5" customHeight="1">
      <c r="A192" s="21"/>
      <c r="B192" s="22"/>
      <c r="C192" s="23"/>
      <c r="D192" s="48" t="s">
        <v>163</v>
      </c>
      <c r="E192" s="24" t="s">
        <v>164</v>
      </c>
      <c r="F192" s="26">
        <v>194402</v>
      </c>
      <c r="G192" s="25">
        <v>315924</v>
      </c>
      <c r="H192" s="26">
        <f>G192/F192</f>
        <v>1.6251067375850043</v>
      </c>
      <c r="I192" s="26">
        <v>97200</v>
      </c>
      <c r="J192" s="34">
        <f t="shared" si="11"/>
        <v>0.49999485601999977</v>
      </c>
      <c r="K192" s="28"/>
      <c r="L192" s="29"/>
      <c r="M192" s="30"/>
    </row>
    <row r="193" spans="1:13" s="49" customFormat="1" ht="27.75" customHeight="1">
      <c r="A193" s="109" t="s">
        <v>266</v>
      </c>
      <c r="B193" s="116">
        <v>801</v>
      </c>
      <c r="C193" s="116"/>
      <c r="D193" s="110"/>
      <c r="E193" s="112" t="s">
        <v>170</v>
      </c>
      <c r="F193" s="119">
        <f>SUM(F194+F233+F253+F276+F290)</f>
        <v>143711</v>
      </c>
      <c r="G193" s="117">
        <f>SUM(G194+G233+G253+G276+G290)</f>
        <v>0</v>
      </c>
      <c r="H193" s="119">
        <f>G193/F193</f>
        <v>0</v>
      </c>
      <c r="I193" s="119">
        <f>SUM(I194+I233+I253+I276+I290)</f>
        <v>114065.55</v>
      </c>
      <c r="J193" s="114">
        <f t="shared" si="11"/>
        <v>0.7937148165415313</v>
      </c>
      <c r="K193" s="113">
        <f>SUM(K194+K233+K253+K276+K274+K290+K217+K279)</f>
        <v>9535474</v>
      </c>
      <c r="L193" s="113">
        <f>SUM(L194+L233+L253+L276+L274+L290+L217+L279)</f>
        <v>5507685.36</v>
      </c>
      <c r="M193" s="115">
        <f>L193/K193</f>
        <v>0.5775995362160288</v>
      </c>
    </row>
    <row r="194" spans="1:14" s="8" customFormat="1" ht="22.5" customHeight="1">
      <c r="A194" s="36"/>
      <c r="B194" s="37"/>
      <c r="C194" s="38">
        <v>80101</v>
      </c>
      <c r="D194" s="58"/>
      <c r="E194" s="39" t="s">
        <v>171</v>
      </c>
      <c r="F194" s="41">
        <f>SUM(F195:F216)</f>
        <v>59642</v>
      </c>
      <c r="G194" s="41">
        <f>SUM(G195:G216)</f>
        <v>0</v>
      </c>
      <c r="H194" s="41">
        <f>SUM(H195:H216)</f>
        <v>0</v>
      </c>
      <c r="I194" s="41">
        <f>SUM(I195:I216)</f>
        <v>30031.92</v>
      </c>
      <c r="J194" s="33">
        <f t="shared" si="11"/>
        <v>0.5035364340565374</v>
      </c>
      <c r="K194" s="18">
        <f>SUM(K195:K216)</f>
        <v>4806940</v>
      </c>
      <c r="L194" s="18">
        <f>SUM(L195:L216)</f>
        <v>2873831.4699999997</v>
      </c>
      <c r="M194" s="42">
        <f>L194/K194</f>
        <v>0.597850497405834</v>
      </c>
      <c r="N194" s="47"/>
    </row>
    <row r="195" spans="1:14" s="8" customFormat="1" ht="22.5" customHeight="1">
      <c r="A195" s="36"/>
      <c r="B195" s="51"/>
      <c r="C195" s="44"/>
      <c r="D195" s="56" t="s">
        <v>65</v>
      </c>
      <c r="E195" s="24" t="s">
        <v>66</v>
      </c>
      <c r="F195" s="54">
        <v>422</v>
      </c>
      <c r="G195" s="53"/>
      <c r="H195" s="54"/>
      <c r="I195" s="54">
        <v>421.92</v>
      </c>
      <c r="J195" s="34">
        <f t="shared" si="11"/>
        <v>0.9998104265402844</v>
      </c>
      <c r="K195" s="28"/>
      <c r="L195" s="28"/>
      <c r="M195" s="46"/>
      <c r="N195" s="47"/>
    </row>
    <row r="196" spans="1:13" s="8" customFormat="1" ht="28.5" customHeight="1">
      <c r="A196" s="36"/>
      <c r="B196" s="22"/>
      <c r="C196" s="23"/>
      <c r="D196" s="48" t="s">
        <v>172</v>
      </c>
      <c r="E196" s="24" t="s">
        <v>173</v>
      </c>
      <c r="F196" s="26">
        <v>59220</v>
      </c>
      <c r="G196" s="25"/>
      <c r="H196" s="26"/>
      <c r="I196" s="26">
        <v>29610</v>
      </c>
      <c r="J196" s="34">
        <f t="shared" si="11"/>
        <v>0.5</v>
      </c>
      <c r="K196" s="28"/>
      <c r="L196" s="29"/>
      <c r="M196" s="46"/>
    </row>
    <row r="197" spans="1:13" s="8" customFormat="1" ht="33.75" customHeight="1">
      <c r="A197" s="36"/>
      <c r="B197" s="22"/>
      <c r="C197" s="23"/>
      <c r="D197" s="48" t="s">
        <v>174</v>
      </c>
      <c r="E197" s="24" t="s">
        <v>68</v>
      </c>
      <c r="F197" s="26"/>
      <c r="G197" s="25"/>
      <c r="H197" s="26"/>
      <c r="I197" s="26"/>
      <c r="J197" s="34"/>
      <c r="K197" s="28">
        <v>5000</v>
      </c>
      <c r="L197" s="29">
        <v>836.5</v>
      </c>
      <c r="M197" s="46">
        <f aca="true" t="shared" si="12" ref="M197:M234">L197/K197</f>
        <v>0.1673</v>
      </c>
    </row>
    <row r="198" spans="1:13" s="8" customFormat="1" ht="19.5" customHeight="1">
      <c r="A198" s="21"/>
      <c r="B198" s="37"/>
      <c r="C198" s="23"/>
      <c r="D198" s="48" t="s">
        <v>175</v>
      </c>
      <c r="E198" s="24" t="s">
        <v>69</v>
      </c>
      <c r="F198" s="26"/>
      <c r="G198" s="25"/>
      <c r="H198" s="26"/>
      <c r="I198" s="26"/>
      <c r="J198" s="27"/>
      <c r="K198" s="28">
        <v>3281825</v>
      </c>
      <c r="L198" s="29">
        <v>1895991.04</v>
      </c>
      <c r="M198" s="46">
        <f t="shared" si="12"/>
        <v>0.5777246014031827</v>
      </c>
    </row>
    <row r="199" spans="1:13" s="8" customFormat="1" ht="19.5" customHeight="1">
      <c r="A199" s="21"/>
      <c r="B199" s="22"/>
      <c r="C199" s="23"/>
      <c r="D199" s="48" t="s">
        <v>176</v>
      </c>
      <c r="E199" s="24" t="s">
        <v>70</v>
      </c>
      <c r="F199" s="26"/>
      <c r="G199" s="25"/>
      <c r="H199" s="26"/>
      <c r="I199" s="26"/>
      <c r="J199" s="27"/>
      <c r="K199" s="28">
        <v>288105</v>
      </c>
      <c r="L199" s="29">
        <v>288103.75</v>
      </c>
      <c r="M199" s="46">
        <f t="shared" si="12"/>
        <v>0.9999956613040385</v>
      </c>
    </row>
    <row r="200" spans="1:13" s="8" customFormat="1" ht="19.5" customHeight="1">
      <c r="A200" s="21"/>
      <c r="B200" s="22"/>
      <c r="C200" s="23"/>
      <c r="D200" s="48" t="s">
        <v>177</v>
      </c>
      <c r="E200" s="24" t="s">
        <v>71</v>
      </c>
      <c r="F200" s="26"/>
      <c r="G200" s="25"/>
      <c r="H200" s="26"/>
      <c r="I200" s="26"/>
      <c r="J200" s="27"/>
      <c r="K200" s="28">
        <v>547050</v>
      </c>
      <c r="L200" s="29">
        <v>323550.26</v>
      </c>
      <c r="M200" s="46">
        <f t="shared" si="12"/>
        <v>0.5914454985833105</v>
      </c>
    </row>
    <row r="201" spans="1:13" s="8" customFormat="1" ht="19.5" customHeight="1">
      <c r="A201" s="21"/>
      <c r="B201" s="22"/>
      <c r="C201" s="23"/>
      <c r="D201" s="48" t="s">
        <v>178</v>
      </c>
      <c r="E201" s="24" t="s">
        <v>72</v>
      </c>
      <c r="F201" s="26"/>
      <c r="G201" s="25"/>
      <c r="H201" s="26"/>
      <c r="I201" s="26"/>
      <c r="J201" s="27"/>
      <c r="K201" s="28">
        <v>77960</v>
      </c>
      <c r="L201" s="29">
        <v>50197.6</v>
      </c>
      <c r="M201" s="46">
        <f t="shared" si="12"/>
        <v>0.6438891739353514</v>
      </c>
    </row>
    <row r="202" spans="1:13" s="8" customFormat="1" ht="19.5" customHeight="1">
      <c r="A202" s="21"/>
      <c r="B202" s="22"/>
      <c r="C202" s="23"/>
      <c r="D202" s="48" t="s">
        <v>179</v>
      </c>
      <c r="E202" s="24" t="s">
        <v>37</v>
      </c>
      <c r="F202" s="26"/>
      <c r="G202" s="25"/>
      <c r="H202" s="26"/>
      <c r="I202" s="26"/>
      <c r="J202" s="27"/>
      <c r="K202" s="28">
        <v>53000</v>
      </c>
      <c r="L202" s="29">
        <v>29348.07</v>
      </c>
      <c r="M202" s="46">
        <f t="shared" si="12"/>
        <v>0.5537371698113207</v>
      </c>
    </row>
    <row r="203" spans="1:13" s="8" customFormat="1" ht="27.75" customHeight="1">
      <c r="A203" s="21"/>
      <c r="B203" s="22"/>
      <c r="C203" s="23"/>
      <c r="D203" s="48" t="s">
        <v>180</v>
      </c>
      <c r="E203" s="24" t="s">
        <v>181</v>
      </c>
      <c r="F203" s="26"/>
      <c r="G203" s="25"/>
      <c r="H203" s="26"/>
      <c r="I203" s="26"/>
      <c r="J203" s="27"/>
      <c r="K203" s="28">
        <v>3300</v>
      </c>
      <c r="L203" s="29">
        <v>982.28</v>
      </c>
      <c r="M203" s="46">
        <f t="shared" si="12"/>
        <v>0.29766060606060607</v>
      </c>
    </row>
    <row r="204" spans="1:13" s="8" customFormat="1" ht="19.5" customHeight="1">
      <c r="A204" s="21"/>
      <c r="B204" s="22"/>
      <c r="C204" s="23"/>
      <c r="D204" s="48" t="s">
        <v>182</v>
      </c>
      <c r="E204" s="24" t="s">
        <v>73</v>
      </c>
      <c r="F204" s="26"/>
      <c r="G204" s="25"/>
      <c r="H204" s="26"/>
      <c r="I204" s="26"/>
      <c r="J204" s="27"/>
      <c r="K204" s="28">
        <v>132800</v>
      </c>
      <c r="L204" s="29">
        <v>70129.03</v>
      </c>
      <c r="M204" s="46">
        <f t="shared" si="12"/>
        <v>0.5280800451807229</v>
      </c>
    </row>
    <row r="205" spans="1:13" s="8" customFormat="1" ht="19.5" customHeight="1">
      <c r="A205" s="21"/>
      <c r="B205" s="22"/>
      <c r="C205" s="23"/>
      <c r="D205" s="48" t="s">
        <v>183</v>
      </c>
      <c r="E205" s="24" t="s">
        <v>38</v>
      </c>
      <c r="F205" s="26"/>
      <c r="G205" s="25"/>
      <c r="H205" s="26"/>
      <c r="I205" s="26"/>
      <c r="J205" s="27"/>
      <c r="K205" s="28">
        <v>76300</v>
      </c>
      <c r="L205" s="29">
        <v>0</v>
      </c>
      <c r="M205" s="46">
        <f t="shared" si="12"/>
        <v>0</v>
      </c>
    </row>
    <row r="206" spans="1:13" s="8" customFormat="1" ht="19.5" customHeight="1">
      <c r="A206" s="21"/>
      <c r="B206" s="22"/>
      <c r="C206" s="23"/>
      <c r="D206" s="48" t="s">
        <v>184</v>
      </c>
      <c r="E206" s="24" t="s">
        <v>74</v>
      </c>
      <c r="F206" s="26"/>
      <c r="G206" s="25"/>
      <c r="H206" s="26"/>
      <c r="I206" s="26"/>
      <c r="J206" s="27"/>
      <c r="K206" s="28">
        <v>2500</v>
      </c>
      <c r="L206" s="29">
        <v>1375</v>
      </c>
      <c r="M206" s="46">
        <f t="shared" si="12"/>
        <v>0.55</v>
      </c>
    </row>
    <row r="207" spans="1:13" s="8" customFormat="1" ht="19.5" customHeight="1">
      <c r="A207" s="21"/>
      <c r="B207" s="22"/>
      <c r="C207" s="23"/>
      <c r="D207" s="48" t="s">
        <v>59</v>
      </c>
      <c r="E207" s="24" t="s">
        <v>31</v>
      </c>
      <c r="F207" s="26"/>
      <c r="G207" s="25"/>
      <c r="H207" s="26"/>
      <c r="I207" s="26"/>
      <c r="J207" s="27"/>
      <c r="K207" s="28">
        <v>22700</v>
      </c>
      <c r="L207" s="29">
        <v>16687.58</v>
      </c>
      <c r="M207" s="46">
        <f t="shared" si="12"/>
        <v>0.7351356828193834</v>
      </c>
    </row>
    <row r="208" spans="1:13" s="8" customFormat="1" ht="19.5" customHeight="1">
      <c r="A208" s="21"/>
      <c r="B208" s="22"/>
      <c r="C208" s="23"/>
      <c r="D208" s="48" t="s">
        <v>76</v>
      </c>
      <c r="E208" s="24" t="s">
        <v>77</v>
      </c>
      <c r="F208" s="26"/>
      <c r="G208" s="25"/>
      <c r="H208" s="26"/>
      <c r="I208" s="26"/>
      <c r="J208" s="27"/>
      <c r="K208" s="28">
        <v>3200</v>
      </c>
      <c r="L208" s="29">
        <v>1361.52</v>
      </c>
      <c r="M208" s="46">
        <f t="shared" si="12"/>
        <v>0.425475</v>
      </c>
    </row>
    <row r="209" spans="1:13" s="8" customFormat="1" ht="19.5" customHeight="1">
      <c r="A209" s="21"/>
      <c r="B209" s="22"/>
      <c r="C209" s="23"/>
      <c r="D209" s="48" t="s">
        <v>78</v>
      </c>
      <c r="E209" s="24" t="s">
        <v>79</v>
      </c>
      <c r="F209" s="26"/>
      <c r="G209" s="25"/>
      <c r="H209" s="26"/>
      <c r="I209" s="26"/>
      <c r="J209" s="27"/>
      <c r="K209" s="28">
        <v>1200</v>
      </c>
      <c r="L209" s="29">
        <v>486.26</v>
      </c>
      <c r="M209" s="46">
        <f t="shared" si="12"/>
        <v>0.40521666666666667</v>
      </c>
    </row>
    <row r="210" spans="1:13" s="8" customFormat="1" ht="27" customHeight="1">
      <c r="A210" s="21"/>
      <c r="B210" s="22"/>
      <c r="C210" s="23"/>
      <c r="D210" s="48" t="s">
        <v>80</v>
      </c>
      <c r="E210" s="24" t="s">
        <v>81</v>
      </c>
      <c r="F210" s="26"/>
      <c r="G210" s="25"/>
      <c r="H210" s="26"/>
      <c r="I210" s="26"/>
      <c r="J210" s="27"/>
      <c r="K210" s="28">
        <v>6500</v>
      </c>
      <c r="L210" s="29">
        <v>3699.95</v>
      </c>
      <c r="M210" s="46">
        <f t="shared" si="12"/>
        <v>0.5692230769230769</v>
      </c>
    </row>
    <row r="211" spans="1:13" s="8" customFormat="1" ht="19.5" customHeight="1">
      <c r="A211" s="21"/>
      <c r="B211" s="22"/>
      <c r="C211" s="23"/>
      <c r="D211" s="48" t="s">
        <v>82</v>
      </c>
      <c r="E211" s="24" t="s">
        <v>83</v>
      </c>
      <c r="F211" s="26"/>
      <c r="G211" s="25"/>
      <c r="H211" s="26"/>
      <c r="I211" s="26"/>
      <c r="J211" s="27"/>
      <c r="K211" s="28">
        <v>2900</v>
      </c>
      <c r="L211" s="29">
        <v>638.6</v>
      </c>
      <c r="M211" s="46">
        <f t="shared" si="12"/>
        <v>0.22020689655172415</v>
      </c>
    </row>
    <row r="212" spans="1:13" s="8" customFormat="1" ht="25.5" customHeight="1">
      <c r="A212" s="21"/>
      <c r="B212" s="22"/>
      <c r="C212" s="23"/>
      <c r="D212" s="48" t="s">
        <v>84</v>
      </c>
      <c r="E212" s="24" t="s">
        <v>85</v>
      </c>
      <c r="F212" s="26"/>
      <c r="G212" s="25"/>
      <c r="H212" s="26"/>
      <c r="I212" s="26"/>
      <c r="J212" s="27"/>
      <c r="K212" s="28">
        <v>243700</v>
      </c>
      <c r="L212" s="29">
        <v>185775</v>
      </c>
      <c r="M212" s="46">
        <f t="shared" si="12"/>
        <v>0.7623102174805089</v>
      </c>
    </row>
    <row r="213" spans="1:13" s="8" customFormat="1" ht="30" customHeight="1">
      <c r="A213" s="21"/>
      <c r="B213" s="22"/>
      <c r="C213" s="23"/>
      <c r="D213" s="48" t="s">
        <v>86</v>
      </c>
      <c r="E213" s="45" t="s">
        <v>87</v>
      </c>
      <c r="F213" s="26"/>
      <c r="G213" s="25"/>
      <c r="H213" s="26"/>
      <c r="I213" s="26"/>
      <c r="J213" s="27"/>
      <c r="K213" s="28">
        <v>1700</v>
      </c>
      <c r="L213" s="29">
        <v>20</v>
      </c>
      <c r="M213" s="46">
        <f t="shared" si="12"/>
        <v>0.011764705882352941</v>
      </c>
    </row>
    <row r="214" spans="1:13" s="8" customFormat="1" ht="30.75" customHeight="1">
      <c r="A214" s="21"/>
      <c r="B214" s="22"/>
      <c r="C214" s="23"/>
      <c r="D214" s="48" t="s">
        <v>88</v>
      </c>
      <c r="E214" s="45" t="s">
        <v>89</v>
      </c>
      <c r="F214" s="26"/>
      <c r="G214" s="25"/>
      <c r="H214" s="26"/>
      <c r="I214" s="26"/>
      <c r="J214" s="27"/>
      <c r="K214" s="28">
        <v>3500</v>
      </c>
      <c r="L214" s="29">
        <v>1308.35</v>
      </c>
      <c r="M214" s="46">
        <f t="shared" si="12"/>
        <v>0.3738142857142857</v>
      </c>
    </row>
    <row r="215" spans="1:13" s="8" customFormat="1" ht="30" customHeight="1">
      <c r="A215" s="21"/>
      <c r="B215" s="22"/>
      <c r="C215" s="23"/>
      <c r="D215" s="48" t="s">
        <v>90</v>
      </c>
      <c r="E215" s="45" t="s">
        <v>91</v>
      </c>
      <c r="F215" s="26"/>
      <c r="G215" s="25"/>
      <c r="H215" s="26"/>
      <c r="I215" s="26"/>
      <c r="J215" s="27"/>
      <c r="K215" s="28">
        <v>5000</v>
      </c>
      <c r="L215" s="29">
        <v>3340.68</v>
      </c>
      <c r="M215" s="46">
        <f t="shared" si="12"/>
        <v>0.668136</v>
      </c>
    </row>
    <row r="216" spans="1:13" s="8" customFormat="1" ht="19.5" customHeight="1">
      <c r="A216" s="36"/>
      <c r="B216" s="22"/>
      <c r="C216" s="23"/>
      <c r="D216" s="23">
        <v>6050</v>
      </c>
      <c r="E216" s="24" t="s">
        <v>39</v>
      </c>
      <c r="F216" s="26"/>
      <c r="G216" s="26"/>
      <c r="H216" s="26"/>
      <c r="I216" s="26"/>
      <c r="J216" s="27"/>
      <c r="K216" s="28">
        <v>48700</v>
      </c>
      <c r="L216" s="29">
        <v>0</v>
      </c>
      <c r="M216" s="46">
        <f t="shared" si="12"/>
        <v>0</v>
      </c>
    </row>
    <row r="217" spans="1:13" s="8" customFormat="1" ht="24.75" customHeight="1">
      <c r="A217" s="10"/>
      <c r="B217" s="37"/>
      <c r="C217" s="32">
        <v>80103</v>
      </c>
      <c r="D217" s="32"/>
      <c r="E217" s="14" t="s">
        <v>185</v>
      </c>
      <c r="F217" s="16"/>
      <c r="G217" s="16"/>
      <c r="H217" s="16"/>
      <c r="I217" s="16"/>
      <c r="J217" s="33"/>
      <c r="K217" s="18">
        <f>SUM(K218:K232)</f>
        <v>364584</v>
      </c>
      <c r="L217" s="18">
        <f>SUM(L218:L232)</f>
        <v>197925.58000000002</v>
      </c>
      <c r="M217" s="20">
        <f t="shared" si="12"/>
        <v>0.5428805981611919</v>
      </c>
    </row>
    <row r="218" spans="1:13" s="8" customFormat="1" ht="19.5" customHeight="1">
      <c r="A218" s="10"/>
      <c r="B218" s="37"/>
      <c r="C218" s="32"/>
      <c r="D218" s="23">
        <v>3020</v>
      </c>
      <c r="E218" s="24" t="s">
        <v>68</v>
      </c>
      <c r="F218" s="26"/>
      <c r="G218" s="26"/>
      <c r="H218" s="26"/>
      <c r="I218" s="26"/>
      <c r="J218" s="34"/>
      <c r="K218" s="28">
        <v>600</v>
      </c>
      <c r="L218" s="28">
        <v>0</v>
      </c>
      <c r="M218" s="30">
        <f t="shared" si="12"/>
        <v>0</v>
      </c>
    </row>
    <row r="219" spans="1:13" s="8" customFormat="1" ht="19.5" customHeight="1">
      <c r="A219" s="21"/>
      <c r="B219" s="37"/>
      <c r="C219" s="23"/>
      <c r="D219" s="23">
        <v>4010</v>
      </c>
      <c r="E219" s="24" t="s">
        <v>69</v>
      </c>
      <c r="F219" s="26"/>
      <c r="G219" s="26"/>
      <c r="H219" s="26"/>
      <c r="I219" s="26"/>
      <c r="J219" s="34"/>
      <c r="K219" s="28">
        <v>254311</v>
      </c>
      <c r="L219" s="29">
        <v>132241.43</v>
      </c>
      <c r="M219" s="30">
        <f t="shared" si="12"/>
        <v>0.5199988596639548</v>
      </c>
    </row>
    <row r="220" spans="1:13" s="8" customFormat="1" ht="19.5" customHeight="1">
      <c r="A220" s="21"/>
      <c r="B220" s="37"/>
      <c r="C220" s="23"/>
      <c r="D220" s="23">
        <v>4040</v>
      </c>
      <c r="E220" s="24" t="s">
        <v>70</v>
      </c>
      <c r="F220" s="26"/>
      <c r="G220" s="26"/>
      <c r="H220" s="26"/>
      <c r="I220" s="26"/>
      <c r="J220" s="34"/>
      <c r="K220" s="28">
        <v>21256</v>
      </c>
      <c r="L220" s="29">
        <v>21254.57</v>
      </c>
      <c r="M220" s="30">
        <f t="shared" si="12"/>
        <v>0.9999327248776816</v>
      </c>
    </row>
    <row r="221" spans="1:13" s="8" customFormat="1" ht="19.5" customHeight="1">
      <c r="A221" s="21"/>
      <c r="B221" s="37"/>
      <c r="C221" s="23"/>
      <c r="D221" s="23">
        <v>4110</v>
      </c>
      <c r="E221" s="24" t="s">
        <v>71</v>
      </c>
      <c r="F221" s="26"/>
      <c r="G221" s="26"/>
      <c r="H221" s="26"/>
      <c r="I221" s="26"/>
      <c r="J221" s="34"/>
      <c r="K221" s="28">
        <v>43600</v>
      </c>
      <c r="L221" s="29">
        <v>22272.61</v>
      </c>
      <c r="M221" s="30">
        <f t="shared" si="12"/>
        <v>0.5108396788990825</v>
      </c>
    </row>
    <row r="222" spans="1:13" s="8" customFormat="1" ht="19.5" customHeight="1">
      <c r="A222" s="21"/>
      <c r="B222" s="37"/>
      <c r="C222" s="23"/>
      <c r="D222" s="23">
        <v>4120</v>
      </c>
      <c r="E222" s="24" t="s">
        <v>72</v>
      </c>
      <c r="F222" s="26"/>
      <c r="G222" s="26"/>
      <c r="H222" s="26"/>
      <c r="I222" s="26"/>
      <c r="J222" s="34"/>
      <c r="K222" s="28">
        <v>6197</v>
      </c>
      <c r="L222" s="29">
        <v>3487.6</v>
      </c>
      <c r="M222" s="30">
        <f t="shared" si="12"/>
        <v>0.5627884460222689</v>
      </c>
    </row>
    <row r="223" spans="1:13" s="8" customFormat="1" ht="19.5" customHeight="1">
      <c r="A223" s="21"/>
      <c r="B223" s="37"/>
      <c r="C223" s="23"/>
      <c r="D223" s="23">
        <v>4210</v>
      </c>
      <c r="E223" s="24" t="s">
        <v>37</v>
      </c>
      <c r="F223" s="26"/>
      <c r="G223" s="26"/>
      <c r="H223" s="26"/>
      <c r="I223" s="26"/>
      <c r="J223" s="34"/>
      <c r="K223" s="28">
        <v>5760</v>
      </c>
      <c r="L223" s="29">
        <v>1956.52</v>
      </c>
      <c r="M223" s="30">
        <f t="shared" si="12"/>
        <v>0.3396736111111111</v>
      </c>
    </row>
    <row r="224" spans="1:13" s="8" customFormat="1" ht="19.5" customHeight="1">
      <c r="A224" s="21"/>
      <c r="B224" s="37"/>
      <c r="C224" s="23"/>
      <c r="D224" s="23">
        <v>4240</v>
      </c>
      <c r="E224" s="24" t="s">
        <v>181</v>
      </c>
      <c r="F224" s="26"/>
      <c r="G224" s="26"/>
      <c r="H224" s="26"/>
      <c r="I224" s="26"/>
      <c r="J224" s="34"/>
      <c r="K224" s="28">
        <v>2300</v>
      </c>
      <c r="L224" s="29">
        <v>0</v>
      </c>
      <c r="M224" s="30">
        <f t="shared" si="12"/>
        <v>0</v>
      </c>
    </row>
    <row r="225" spans="1:13" s="8" customFormat="1" ht="19.5" customHeight="1">
      <c r="A225" s="21"/>
      <c r="B225" s="37"/>
      <c r="C225" s="23"/>
      <c r="D225" s="23">
        <v>4260</v>
      </c>
      <c r="E225" s="24" t="s">
        <v>73</v>
      </c>
      <c r="F225" s="26"/>
      <c r="G225" s="26"/>
      <c r="H225" s="26"/>
      <c r="I225" s="26"/>
      <c r="J225" s="34"/>
      <c r="K225" s="28">
        <v>5800</v>
      </c>
      <c r="L225" s="29">
        <v>867.51</v>
      </c>
      <c r="M225" s="30">
        <f t="shared" si="12"/>
        <v>0.14957068965517242</v>
      </c>
    </row>
    <row r="226" spans="1:13" s="8" customFormat="1" ht="19.5" customHeight="1">
      <c r="A226" s="21"/>
      <c r="B226" s="37"/>
      <c r="C226" s="23"/>
      <c r="D226" s="23">
        <v>4280</v>
      </c>
      <c r="E226" s="24" t="s">
        <v>74</v>
      </c>
      <c r="F226" s="26"/>
      <c r="G226" s="26"/>
      <c r="H226" s="26"/>
      <c r="I226" s="26"/>
      <c r="J226" s="34"/>
      <c r="K226" s="28">
        <v>700</v>
      </c>
      <c r="L226" s="29">
        <v>105</v>
      </c>
      <c r="M226" s="30">
        <f t="shared" si="12"/>
        <v>0.15</v>
      </c>
    </row>
    <row r="227" spans="1:13" s="8" customFormat="1" ht="19.5" customHeight="1">
      <c r="A227" s="21"/>
      <c r="B227" s="37"/>
      <c r="C227" s="23"/>
      <c r="D227" s="23">
        <v>4300</v>
      </c>
      <c r="E227" s="24" t="s">
        <v>31</v>
      </c>
      <c r="F227" s="26"/>
      <c r="G227" s="26"/>
      <c r="H227" s="26"/>
      <c r="I227" s="26"/>
      <c r="J227" s="34"/>
      <c r="K227" s="28">
        <v>2250</v>
      </c>
      <c r="L227" s="29">
        <v>1398.19</v>
      </c>
      <c r="M227" s="30">
        <f t="shared" si="12"/>
        <v>0.6214177777777778</v>
      </c>
    </row>
    <row r="228" spans="1:13" s="8" customFormat="1" ht="19.5" customHeight="1">
      <c r="A228" s="21"/>
      <c r="B228" s="37"/>
      <c r="C228" s="23"/>
      <c r="D228" s="23">
        <v>4350</v>
      </c>
      <c r="E228" s="24" t="s">
        <v>187</v>
      </c>
      <c r="F228" s="26"/>
      <c r="G228" s="26"/>
      <c r="H228" s="26"/>
      <c r="I228" s="26"/>
      <c r="J228" s="34"/>
      <c r="K228" s="28">
        <v>300</v>
      </c>
      <c r="L228" s="29">
        <v>43.92</v>
      </c>
      <c r="M228" s="30">
        <f t="shared" si="12"/>
        <v>0.1464</v>
      </c>
    </row>
    <row r="229" spans="1:13" s="8" customFormat="1" ht="25.5" customHeight="1">
      <c r="A229" s="21"/>
      <c r="B229" s="37"/>
      <c r="C229" s="23"/>
      <c r="D229" s="48" t="s">
        <v>80</v>
      </c>
      <c r="E229" s="24" t="s">
        <v>81</v>
      </c>
      <c r="F229" s="26"/>
      <c r="G229" s="26"/>
      <c r="H229" s="26"/>
      <c r="I229" s="26"/>
      <c r="J229" s="34"/>
      <c r="K229" s="28">
        <v>700</v>
      </c>
      <c r="L229" s="29">
        <v>207.17</v>
      </c>
      <c r="M229" s="30">
        <f t="shared" si="12"/>
        <v>0.29595714285714286</v>
      </c>
    </row>
    <row r="230" spans="1:13" s="8" customFormat="1" ht="25.5" customHeight="1">
      <c r="A230" s="21"/>
      <c r="B230" s="37"/>
      <c r="C230" s="23"/>
      <c r="D230" s="48" t="s">
        <v>261</v>
      </c>
      <c r="E230" s="24" t="s">
        <v>83</v>
      </c>
      <c r="F230" s="26"/>
      <c r="G230" s="26"/>
      <c r="H230" s="26"/>
      <c r="I230" s="26"/>
      <c r="J230" s="34"/>
      <c r="K230" s="28">
        <v>500</v>
      </c>
      <c r="L230" s="29">
        <v>0</v>
      </c>
      <c r="M230" s="30">
        <f t="shared" si="12"/>
        <v>0</v>
      </c>
    </row>
    <row r="231" spans="1:13" s="8" customFormat="1" ht="30" customHeight="1">
      <c r="A231" s="21"/>
      <c r="B231" s="37"/>
      <c r="C231" s="23"/>
      <c r="D231" s="23">
        <v>4440</v>
      </c>
      <c r="E231" s="24" t="s">
        <v>85</v>
      </c>
      <c r="F231" s="26"/>
      <c r="G231" s="26"/>
      <c r="H231" s="26"/>
      <c r="I231" s="26"/>
      <c r="J231" s="34"/>
      <c r="K231" s="28">
        <v>18710</v>
      </c>
      <c r="L231" s="29">
        <v>14032.5</v>
      </c>
      <c r="M231" s="30">
        <f t="shared" si="12"/>
        <v>0.75</v>
      </c>
    </row>
    <row r="232" spans="1:13" s="8" customFormat="1" ht="30" customHeight="1">
      <c r="A232" s="21"/>
      <c r="B232" s="37"/>
      <c r="C232" s="23"/>
      <c r="D232" s="23">
        <v>4740</v>
      </c>
      <c r="E232" s="45" t="s">
        <v>89</v>
      </c>
      <c r="F232" s="26"/>
      <c r="G232" s="26"/>
      <c r="H232" s="26"/>
      <c r="I232" s="26"/>
      <c r="J232" s="34"/>
      <c r="K232" s="28">
        <v>1600</v>
      </c>
      <c r="L232" s="29">
        <v>58.56</v>
      </c>
      <c r="M232" s="30">
        <f t="shared" si="12"/>
        <v>0.0366</v>
      </c>
    </row>
    <row r="233" spans="1:13" s="8" customFormat="1" ht="19.5" customHeight="1">
      <c r="A233" s="10"/>
      <c r="B233" s="31"/>
      <c r="C233" s="32">
        <v>80104</v>
      </c>
      <c r="D233" s="32"/>
      <c r="E233" s="14" t="s">
        <v>186</v>
      </c>
      <c r="F233" s="16">
        <f>SUM(F234:F249)</f>
        <v>0</v>
      </c>
      <c r="G233" s="16">
        <f>SUM(G234:G249)</f>
        <v>0</v>
      </c>
      <c r="H233" s="16"/>
      <c r="I233" s="16">
        <f>SUM(I234:I249)</f>
        <v>0</v>
      </c>
      <c r="J233" s="33"/>
      <c r="K233" s="18">
        <f>SUM(K234:K252)</f>
        <v>1656738</v>
      </c>
      <c r="L233" s="18">
        <f>SUM(L234:L252)</f>
        <v>805954.4600000002</v>
      </c>
      <c r="M233" s="20">
        <f t="shared" si="12"/>
        <v>0.48647067912971165</v>
      </c>
    </row>
    <row r="234" spans="1:13" s="8" customFormat="1" ht="19.5" customHeight="1">
      <c r="A234" s="21"/>
      <c r="B234" s="22"/>
      <c r="C234" s="23"/>
      <c r="D234" s="48" t="s">
        <v>174</v>
      </c>
      <c r="E234" s="24" t="s">
        <v>68</v>
      </c>
      <c r="F234" s="26"/>
      <c r="G234" s="26"/>
      <c r="H234" s="26"/>
      <c r="I234" s="26"/>
      <c r="J234" s="34"/>
      <c r="K234" s="28">
        <v>200</v>
      </c>
      <c r="L234" s="29">
        <v>0</v>
      </c>
      <c r="M234" s="30">
        <f t="shared" si="12"/>
        <v>0</v>
      </c>
    </row>
    <row r="235" spans="1:13" s="8" customFormat="1" ht="19.5" customHeight="1">
      <c r="A235" s="21"/>
      <c r="B235" s="22"/>
      <c r="C235" s="23"/>
      <c r="D235" s="23">
        <v>4010</v>
      </c>
      <c r="E235" s="24" t="s">
        <v>69</v>
      </c>
      <c r="F235" s="26"/>
      <c r="G235" s="26"/>
      <c r="H235" s="26"/>
      <c r="I235" s="26"/>
      <c r="J235" s="27"/>
      <c r="K235" s="28">
        <v>1099145</v>
      </c>
      <c r="L235" s="29">
        <v>534873.61</v>
      </c>
      <c r="M235" s="30">
        <f aca="true" t="shared" si="13" ref="M235:M253">L235/K235</f>
        <v>0.48662697824217915</v>
      </c>
    </row>
    <row r="236" spans="1:13" s="8" customFormat="1" ht="19.5" customHeight="1">
      <c r="A236" s="21"/>
      <c r="B236" s="22"/>
      <c r="C236" s="23"/>
      <c r="D236" s="23">
        <v>4040</v>
      </c>
      <c r="E236" s="24" t="s">
        <v>70</v>
      </c>
      <c r="F236" s="26"/>
      <c r="G236" s="26"/>
      <c r="H236" s="26"/>
      <c r="I236" s="26"/>
      <c r="J236" s="27"/>
      <c r="K236" s="28">
        <v>85038</v>
      </c>
      <c r="L236" s="29">
        <v>85036.78</v>
      </c>
      <c r="M236" s="30">
        <f t="shared" si="13"/>
        <v>0.9999856534725652</v>
      </c>
    </row>
    <row r="237" spans="1:13" s="8" customFormat="1" ht="19.5" customHeight="1">
      <c r="A237" s="21"/>
      <c r="B237" s="22"/>
      <c r="C237" s="23"/>
      <c r="D237" s="23">
        <v>4110</v>
      </c>
      <c r="E237" s="24" t="s">
        <v>71</v>
      </c>
      <c r="F237" s="26"/>
      <c r="G237" s="26"/>
      <c r="H237" s="26"/>
      <c r="I237" s="26"/>
      <c r="J237" s="27"/>
      <c r="K237" s="28">
        <v>186050</v>
      </c>
      <c r="L237" s="29">
        <v>92199.24</v>
      </c>
      <c r="M237" s="30">
        <f t="shared" si="13"/>
        <v>0.49556162321956465</v>
      </c>
    </row>
    <row r="238" spans="1:13" s="8" customFormat="1" ht="19.5" customHeight="1">
      <c r="A238" s="21"/>
      <c r="B238" s="22"/>
      <c r="C238" s="23"/>
      <c r="D238" s="23">
        <v>4120</v>
      </c>
      <c r="E238" s="24" t="s">
        <v>72</v>
      </c>
      <c r="F238" s="26"/>
      <c r="G238" s="26"/>
      <c r="H238" s="26"/>
      <c r="I238" s="26"/>
      <c r="J238" s="27"/>
      <c r="K238" s="28">
        <v>26508</v>
      </c>
      <c r="L238" s="29">
        <v>13831.55</v>
      </c>
      <c r="M238" s="30">
        <f t="shared" si="13"/>
        <v>0.5217877621850008</v>
      </c>
    </row>
    <row r="239" spans="1:13" s="8" customFormat="1" ht="19.5" customHeight="1">
      <c r="A239" s="21"/>
      <c r="B239" s="22"/>
      <c r="C239" s="23"/>
      <c r="D239" s="23">
        <v>4170</v>
      </c>
      <c r="E239" s="24" t="s">
        <v>36</v>
      </c>
      <c r="F239" s="26"/>
      <c r="G239" s="26"/>
      <c r="H239" s="26"/>
      <c r="I239" s="26"/>
      <c r="J239" s="27"/>
      <c r="K239" s="28">
        <v>18160</v>
      </c>
      <c r="L239" s="29">
        <v>3218.2</v>
      </c>
      <c r="M239" s="30">
        <f t="shared" si="13"/>
        <v>0.17721365638766517</v>
      </c>
    </row>
    <row r="240" spans="1:13" s="8" customFormat="1" ht="19.5" customHeight="1">
      <c r="A240" s="21"/>
      <c r="B240" s="22"/>
      <c r="C240" s="23"/>
      <c r="D240" s="23">
        <v>4210</v>
      </c>
      <c r="E240" s="24" t="s">
        <v>37</v>
      </c>
      <c r="F240" s="26"/>
      <c r="G240" s="26"/>
      <c r="H240" s="26"/>
      <c r="I240" s="26"/>
      <c r="J240" s="27"/>
      <c r="K240" s="28">
        <v>18500</v>
      </c>
      <c r="L240" s="29">
        <v>4963.56</v>
      </c>
      <c r="M240" s="30">
        <f t="shared" si="13"/>
        <v>0.2683005405405406</v>
      </c>
    </row>
    <row r="241" spans="1:13" s="8" customFormat="1" ht="25.5" customHeight="1">
      <c r="A241" s="21"/>
      <c r="B241" s="22"/>
      <c r="C241" s="23"/>
      <c r="D241" s="23">
        <v>4240</v>
      </c>
      <c r="E241" s="24" t="s">
        <v>181</v>
      </c>
      <c r="F241" s="26"/>
      <c r="G241" s="26"/>
      <c r="H241" s="26"/>
      <c r="I241" s="26"/>
      <c r="J241" s="27"/>
      <c r="K241" s="28">
        <v>5000</v>
      </c>
      <c r="L241" s="29">
        <v>624.91</v>
      </c>
      <c r="M241" s="30">
        <f t="shared" si="13"/>
        <v>0.124982</v>
      </c>
    </row>
    <row r="242" spans="1:13" s="8" customFormat="1" ht="19.5" customHeight="1">
      <c r="A242" s="21"/>
      <c r="B242" s="22"/>
      <c r="C242" s="23"/>
      <c r="D242" s="23">
        <v>4260</v>
      </c>
      <c r="E242" s="24" t="s">
        <v>73</v>
      </c>
      <c r="F242" s="26"/>
      <c r="G242" s="26"/>
      <c r="H242" s="26"/>
      <c r="I242" s="26"/>
      <c r="J242" s="27"/>
      <c r="K242" s="28">
        <v>13940</v>
      </c>
      <c r="L242" s="29">
        <v>461.04</v>
      </c>
      <c r="M242" s="30">
        <f t="shared" si="13"/>
        <v>0.03307317073170732</v>
      </c>
    </row>
    <row r="243" spans="1:13" s="8" customFormat="1" ht="19.5" customHeight="1">
      <c r="A243" s="21"/>
      <c r="B243" s="22"/>
      <c r="C243" s="23"/>
      <c r="D243" s="23">
        <v>4270</v>
      </c>
      <c r="E243" s="24" t="s">
        <v>38</v>
      </c>
      <c r="F243" s="26"/>
      <c r="G243" s="26"/>
      <c r="H243" s="26"/>
      <c r="I243" s="26"/>
      <c r="J243" s="27"/>
      <c r="K243" s="28">
        <v>70000</v>
      </c>
      <c r="L243" s="29">
        <v>0</v>
      </c>
      <c r="M243" s="30">
        <f t="shared" si="13"/>
        <v>0</v>
      </c>
    </row>
    <row r="244" spans="1:13" s="8" customFormat="1" ht="19.5" customHeight="1">
      <c r="A244" s="21"/>
      <c r="B244" s="22"/>
      <c r="C244" s="23"/>
      <c r="D244" s="23">
        <v>4280</v>
      </c>
      <c r="E244" s="24" t="s">
        <v>109</v>
      </c>
      <c r="F244" s="26"/>
      <c r="G244" s="26"/>
      <c r="H244" s="26"/>
      <c r="I244" s="26"/>
      <c r="J244" s="27"/>
      <c r="K244" s="28">
        <v>2150</v>
      </c>
      <c r="L244" s="29">
        <v>90</v>
      </c>
      <c r="M244" s="30">
        <f t="shared" si="13"/>
        <v>0.04186046511627907</v>
      </c>
    </row>
    <row r="245" spans="1:13" s="8" customFormat="1" ht="19.5" customHeight="1">
      <c r="A245" s="21"/>
      <c r="B245" s="22"/>
      <c r="C245" s="23"/>
      <c r="D245" s="23">
        <v>4300</v>
      </c>
      <c r="E245" s="24" t="s">
        <v>31</v>
      </c>
      <c r="F245" s="26"/>
      <c r="G245" s="26"/>
      <c r="H245" s="26"/>
      <c r="I245" s="26"/>
      <c r="J245" s="27"/>
      <c r="K245" s="28">
        <v>30000</v>
      </c>
      <c r="L245" s="29">
        <v>4878.77</v>
      </c>
      <c r="M245" s="30">
        <f t="shared" si="13"/>
        <v>0.16262566666666667</v>
      </c>
    </row>
    <row r="246" spans="1:13" s="8" customFormat="1" ht="19.5" customHeight="1">
      <c r="A246" s="21"/>
      <c r="B246" s="22"/>
      <c r="C246" s="23"/>
      <c r="D246" s="23">
        <v>4350</v>
      </c>
      <c r="E246" s="24" t="s">
        <v>187</v>
      </c>
      <c r="F246" s="26"/>
      <c r="G246" s="26"/>
      <c r="H246" s="26"/>
      <c r="I246" s="26"/>
      <c r="J246" s="27"/>
      <c r="K246" s="28">
        <v>1600</v>
      </c>
      <c r="L246" s="29">
        <v>175</v>
      </c>
      <c r="M246" s="30">
        <f t="shared" si="13"/>
        <v>0.109375</v>
      </c>
    </row>
    <row r="247" spans="1:13" s="8" customFormat="1" ht="19.5" customHeight="1">
      <c r="A247" s="21"/>
      <c r="B247" s="22"/>
      <c r="C247" s="23"/>
      <c r="D247" s="23">
        <v>4370</v>
      </c>
      <c r="E247" s="24" t="s">
        <v>188</v>
      </c>
      <c r="F247" s="26"/>
      <c r="G247" s="26"/>
      <c r="H247" s="26"/>
      <c r="I247" s="26"/>
      <c r="J247" s="27"/>
      <c r="K247" s="28">
        <v>4000</v>
      </c>
      <c r="L247" s="29">
        <v>95.42</v>
      </c>
      <c r="M247" s="30">
        <f t="shared" si="13"/>
        <v>0.023855</v>
      </c>
    </row>
    <row r="248" spans="1:13" s="8" customFormat="1" ht="19.5" customHeight="1">
      <c r="A248" s="21"/>
      <c r="B248" s="22"/>
      <c r="C248" s="23"/>
      <c r="D248" s="23">
        <v>4410</v>
      </c>
      <c r="E248" s="24" t="s">
        <v>83</v>
      </c>
      <c r="F248" s="26"/>
      <c r="G248" s="26"/>
      <c r="H248" s="26"/>
      <c r="I248" s="26"/>
      <c r="J248" s="27"/>
      <c r="K248" s="28">
        <v>1800</v>
      </c>
      <c r="L248" s="29">
        <v>156.38</v>
      </c>
      <c r="M248" s="30">
        <f t="shared" si="13"/>
        <v>0.08687777777777778</v>
      </c>
    </row>
    <row r="249" spans="1:13" s="8" customFormat="1" ht="30" customHeight="1">
      <c r="A249" s="21"/>
      <c r="B249" s="22"/>
      <c r="C249" s="23"/>
      <c r="D249" s="23">
        <v>4440</v>
      </c>
      <c r="E249" s="24" t="s">
        <v>85</v>
      </c>
      <c r="F249" s="26"/>
      <c r="G249" s="26"/>
      <c r="H249" s="26"/>
      <c r="I249" s="26"/>
      <c r="J249" s="27"/>
      <c r="K249" s="28">
        <v>87364</v>
      </c>
      <c r="L249" s="29">
        <v>64785</v>
      </c>
      <c r="M249" s="30">
        <f t="shared" si="13"/>
        <v>0.7415525845886177</v>
      </c>
    </row>
    <row r="250" spans="1:13" s="8" customFormat="1" ht="30" customHeight="1">
      <c r="A250" s="21"/>
      <c r="B250" s="22"/>
      <c r="C250" s="23"/>
      <c r="D250" s="23">
        <v>4700</v>
      </c>
      <c r="E250" s="24" t="s">
        <v>87</v>
      </c>
      <c r="F250" s="26"/>
      <c r="G250" s="26"/>
      <c r="H250" s="26"/>
      <c r="I250" s="26"/>
      <c r="J250" s="27"/>
      <c r="K250" s="28">
        <v>500</v>
      </c>
      <c r="L250" s="29">
        <v>320</v>
      </c>
      <c r="M250" s="30">
        <f t="shared" si="13"/>
        <v>0.64</v>
      </c>
    </row>
    <row r="251" spans="1:13" s="8" customFormat="1" ht="30" customHeight="1">
      <c r="A251" s="21"/>
      <c r="B251" s="22"/>
      <c r="C251" s="23"/>
      <c r="D251" s="23">
        <v>4740</v>
      </c>
      <c r="E251" s="24" t="s">
        <v>89</v>
      </c>
      <c r="F251" s="26"/>
      <c r="G251" s="26"/>
      <c r="H251" s="26"/>
      <c r="I251" s="26"/>
      <c r="J251" s="27"/>
      <c r="K251" s="28">
        <v>2100</v>
      </c>
      <c r="L251" s="29">
        <v>75</v>
      </c>
      <c r="M251" s="30">
        <f t="shared" si="13"/>
        <v>0.03571428571428571</v>
      </c>
    </row>
    <row r="252" spans="1:13" s="8" customFormat="1" ht="30" customHeight="1">
      <c r="A252" s="21"/>
      <c r="B252" s="22"/>
      <c r="C252" s="23"/>
      <c r="D252" s="23">
        <v>4750</v>
      </c>
      <c r="E252" s="24" t="s">
        <v>91</v>
      </c>
      <c r="F252" s="26"/>
      <c r="G252" s="26"/>
      <c r="H252" s="26"/>
      <c r="I252" s="26"/>
      <c r="J252" s="27"/>
      <c r="K252" s="28">
        <v>4683</v>
      </c>
      <c r="L252" s="29">
        <v>170</v>
      </c>
      <c r="M252" s="30">
        <f t="shared" si="13"/>
        <v>0.036301516122143926</v>
      </c>
    </row>
    <row r="253" spans="1:13" s="8" customFormat="1" ht="19.5" customHeight="1">
      <c r="A253" s="10"/>
      <c r="B253" s="31"/>
      <c r="C253" s="32">
        <v>80110</v>
      </c>
      <c r="D253" s="12"/>
      <c r="E253" s="14" t="s">
        <v>189</v>
      </c>
      <c r="F253" s="16">
        <f>SUM(F254:F270)</f>
        <v>0</v>
      </c>
      <c r="G253" s="16">
        <f>SUM(G254:G270)</f>
        <v>0</v>
      </c>
      <c r="H253" s="16">
        <f>SUM(H254:H270)</f>
        <v>0</v>
      </c>
      <c r="I253" s="16">
        <f>SUM(I254:I270)</f>
        <v>0</v>
      </c>
      <c r="J253" s="33"/>
      <c r="K253" s="18">
        <f>SUM(K254:K273)</f>
        <v>2351467</v>
      </c>
      <c r="L253" s="18">
        <f>SUM(L254:L273)</f>
        <v>1518925.9999999995</v>
      </c>
      <c r="M253" s="20">
        <f t="shared" si="13"/>
        <v>0.6459482527290409</v>
      </c>
    </row>
    <row r="254" spans="1:13" s="8" customFormat="1" ht="36.75" customHeight="1">
      <c r="A254" s="21"/>
      <c r="B254" s="22"/>
      <c r="C254" s="23"/>
      <c r="D254" s="48" t="s">
        <v>190</v>
      </c>
      <c r="E254" s="24" t="s">
        <v>191</v>
      </c>
      <c r="F254" s="26"/>
      <c r="G254" s="26"/>
      <c r="H254" s="26"/>
      <c r="I254" s="26"/>
      <c r="J254" s="27"/>
      <c r="K254" s="28">
        <v>383818</v>
      </c>
      <c r="L254" s="29">
        <v>198691.74</v>
      </c>
      <c r="M254" s="30">
        <f aca="true" t="shared" si="14" ref="M254:M271">L254/K254</f>
        <v>0.5176717610951024</v>
      </c>
    </row>
    <row r="255" spans="1:13" s="8" customFormat="1" ht="28.5" customHeight="1">
      <c r="A255" s="21"/>
      <c r="B255" s="22"/>
      <c r="C255" s="23"/>
      <c r="D255" s="48" t="s">
        <v>174</v>
      </c>
      <c r="E255" s="24" t="s">
        <v>68</v>
      </c>
      <c r="F255" s="26"/>
      <c r="G255" s="26"/>
      <c r="H255" s="26"/>
      <c r="I255" s="26"/>
      <c r="J255" s="27"/>
      <c r="K255" s="28">
        <v>4000</v>
      </c>
      <c r="L255" s="29">
        <v>44.41</v>
      </c>
      <c r="M255" s="30"/>
    </row>
    <row r="256" spans="1:13" s="8" customFormat="1" ht="19.5" customHeight="1">
      <c r="A256" s="21"/>
      <c r="B256" s="22"/>
      <c r="C256" s="23"/>
      <c r="D256" s="23">
        <v>4010</v>
      </c>
      <c r="E256" s="24" t="s">
        <v>69</v>
      </c>
      <c r="F256" s="26"/>
      <c r="G256" s="26"/>
      <c r="H256" s="26"/>
      <c r="I256" s="26"/>
      <c r="J256" s="27"/>
      <c r="K256" s="28">
        <v>1224068</v>
      </c>
      <c r="L256" s="29">
        <v>834793.9</v>
      </c>
      <c r="M256" s="30">
        <f t="shared" si="14"/>
        <v>0.681983272171154</v>
      </c>
    </row>
    <row r="257" spans="1:13" s="8" customFormat="1" ht="19.5" customHeight="1">
      <c r="A257" s="21"/>
      <c r="B257" s="22"/>
      <c r="C257" s="23"/>
      <c r="D257" s="23">
        <v>4040</v>
      </c>
      <c r="E257" s="24" t="s">
        <v>70</v>
      </c>
      <c r="F257" s="26"/>
      <c r="G257" s="26"/>
      <c r="H257" s="26"/>
      <c r="I257" s="26"/>
      <c r="J257" s="27"/>
      <c r="K257" s="28">
        <v>125074</v>
      </c>
      <c r="L257" s="29">
        <v>125073.39</v>
      </c>
      <c r="M257" s="30">
        <f t="shared" si="14"/>
        <v>0.9999951228872508</v>
      </c>
    </row>
    <row r="258" spans="1:13" s="8" customFormat="1" ht="19.5" customHeight="1">
      <c r="A258" s="21"/>
      <c r="B258" s="22"/>
      <c r="C258" s="23"/>
      <c r="D258" s="23">
        <v>4110</v>
      </c>
      <c r="E258" s="24" t="s">
        <v>71</v>
      </c>
      <c r="F258" s="26"/>
      <c r="G258" s="26"/>
      <c r="H258" s="26"/>
      <c r="I258" s="26"/>
      <c r="J258" s="27"/>
      <c r="K258" s="28">
        <v>210433</v>
      </c>
      <c r="L258" s="29">
        <v>145233.15</v>
      </c>
      <c r="M258" s="30">
        <f t="shared" si="14"/>
        <v>0.69016337741704</v>
      </c>
    </row>
    <row r="259" spans="1:13" s="8" customFormat="1" ht="19.5" customHeight="1">
      <c r="A259" s="21"/>
      <c r="B259" s="22"/>
      <c r="C259" s="23"/>
      <c r="D259" s="23">
        <v>4120</v>
      </c>
      <c r="E259" s="24" t="s">
        <v>72</v>
      </c>
      <c r="F259" s="26"/>
      <c r="G259" s="26"/>
      <c r="H259" s="26"/>
      <c r="I259" s="26"/>
      <c r="J259" s="27"/>
      <c r="K259" s="28">
        <v>29992</v>
      </c>
      <c r="L259" s="29">
        <v>21991.77</v>
      </c>
      <c r="M259" s="30">
        <f t="shared" si="14"/>
        <v>0.7332545345425447</v>
      </c>
    </row>
    <row r="260" spans="1:13" s="8" customFormat="1" ht="19.5" customHeight="1">
      <c r="A260" s="21"/>
      <c r="B260" s="22"/>
      <c r="C260" s="23"/>
      <c r="D260" s="23">
        <v>4210</v>
      </c>
      <c r="E260" s="24" t="s">
        <v>37</v>
      </c>
      <c r="F260" s="26"/>
      <c r="G260" s="26"/>
      <c r="H260" s="26"/>
      <c r="I260" s="26"/>
      <c r="J260" s="27"/>
      <c r="K260" s="28">
        <v>20000</v>
      </c>
      <c r="L260" s="29">
        <v>7005.4</v>
      </c>
      <c r="M260" s="30">
        <f t="shared" si="14"/>
        <v>0.35026999999999997</v>
      </c>
    </row>
    <row r="261" spans="1:13" s="8" customFormat="1" ht="23.25" customHeight="1">
      <c r="A261" s="21"/>
      <c r="B261" s="22"/>
      <c r="C261" s="23"/>
      <c r="D261" s="23">
        <v>4240</v>
      </c>
      <c r="E261" s="24" t="s">
        <v>181</v>
      </c>
      <c r="F261" s="26"/>
      <c r="G261" s="26"/>
      <c r="H261" s="26"/>
      <c r="I261" s="26"/>
      <c r="J261" s="27"/>
      <c r="K261" s="28">
        <v>1000</v>
      </c>
      <c r="L261" s="29">
        <v>143.92</v>
      </c>
      <c r="M261" s="30">
        <f t="shared" si="14"/>
        <v>0.14392</v>
      </c>
    </row>
    <row r="262" spans="1:13" s="8" customFormat="1" ht="19.5" customHeight="1">
      <c r="A262" s="21"/>
      <c r="B262" s="22"/>
      <c r="C262" s="23"/>
      <c r="D262" s="23">
        <v>4260</v>
      </c>
      <c r="E262" s="24" t="s">
        <v>73</v>
      </c>
      <c r="F262" s="26"/>
      <c r="G262" s="26"/>
      <c r="H262" s="26"/>
      <c r="I262" s="26"/>
      <c r="J262" s="27"/>
      <c r="K262" s="28">
        <v>203689</v>
      </c>
      <c r="L262" s="29">
        <v>97944.92</v>
      </c>
      <c r="M262" s="30">
        <f t="shared" si="14"/>
        <v>0.48085522536808567</v>
      </c>
    </row>
    <row r="263" spans="1:13" s="8" customFormat="1" ht="19.5" customHeight="1">
      <c r="A263" s="21"/>
      <c r="B263" s="22"/>
      <c r="C263" s="23"/>
      <c r="D263" s="23">
        <v>4270</v>
      </c>
      <c r="E263" s="24" t="s">
        <v>38</v>
      </c>
      <c r="F263" s="26"/>
      <c r="G263" s="26"/>
      <c r="H263" s="26"/>
      <c r="I263" s="26"/>
      <c r="J263" s="27"/>
      <c r="K263" s="28">
        <v>20000</v>
      </c>
      <c r="L263" s="29"/>
      <c r="M263" s="30">
        <f t="shared" si="14"/>
        <v>0</v>
      </c>
    </row>
    <row r="264" spans="1:13" s="8" customFormat="1" ht="19.5" customHeight="1">
      <c r="A264" s="21"/>
      <c r="B264" s="22"/>
      <c r="C264" s="23"/>
      <c r="D264" s="23">
        <v>4280</v>
      </c>
      <c r="E264" s="24" t="s">
        <v>109</v>
      </c>
      <c r="F264" s="26"/>
      <c r="G264" s="26"/>
      <c r="H264" s="26"/>
      <c r="I264" s="26"/>
      <c r="J264" s="27"/>
      <c r="K264" s="28">
        <v>1000</v>
      </c>
      <c r="L264" s="29">
        <v>310</v>
      </c>
      <c r="M264" s="30">
        <f t="shared" si="14"/>
        <v>0.31</v>
      </c>
    </row>
    <row r="265" spans="1:13" s="8" customFormat="1" ht="19.5" customHeight="1">
      <c r="A265" s="21"/>
      <c r="B265" s="22"/>
      <c r="C265" s="23"/>
      <c r="D265" s="23">
        <v>4300</v>
      </c>
      <c r="E265" s="24" t="s">
        <v>31</v>
      </c>
      <c r="F265" s="26"/>
      <c r="G265" s="26"/>
      <c r="H265" s="26"/>
      <c r="I265" s="26"/>
      <c r="J265" s="27"/>
      <c r="K265" s="28">
        <v>12000</v>
      </c>
      <c r="L265" s="29">
        <v>4635.39</v>
      </c>
      <c r="M265" s="30">
        <f t="shared" si="14"/>
        <v>0.38628250000000003</v>
      </c>
    </row>
    <row r="266" spans="1:13" s="8" customFormat="1" ht="19.5" customHeight="1">
      <c r="A266" s="21"/>
      <c r="B266" s="22"/>
      <c r="C266" s="23"/>
      <c r="D266" s="23">
        <v>4350</v>
      </c>
      <c r="E266" s="24" t="s">
        <v>187</v>
      </c>
      <c r="F266" s="26"/>
      <c r="G266" s="26"/>
      <c r="H266" s="26"/>
      <c r="I266" s="26"/>
      <c r="J266" s="27"/>
      <c r="K266" s="28">
        <v>900</v>
      </c>
      <c r="L266" s="29">
        <v>43.32</v>
      </c>
      <c r="M266" s="30">
        <f t="shared" si="14"/>
        <v>0.048133333333333334</v>
      </c>
    </row>
    <row r="267" spans="1:13" s="8" customFormat="1" ht="35.25" customHeight="1">
      <c r="A267" s="21"/>
      <c r="B267" s="22"/>
      <c r="C267" s="23"/>
      <c r="D267" s="23">
        <v>4360</v>
      </c>
      <c r="E267" s="24" t="s">
        <v>79</v>
      </c>
      <c r="F267" s="26"/>
      <c r="G267" s="26"/>
      <c r="H267" s="26"/>
      <c r="I267" s="26"/>
      <c r="J267" s="27"/>
      <c r="K267" s="28">
        <v>1700</v>
      </c>
      <c r="L267" s="29">
        <v>951.97</v>
      </c>
      <c r="M267" s="30">
        <f t="shared" si="14"/>
        <v>0.5599823529411765</v>
      </c>
    </row>
    <row r="268" spans="1:13" s="8" customFormat="1" ht="25.5" customHeight="1">
      <c r="A268" s="21"/>
      <c r="B268" s="22"/>
      <c r="C268" s="23"/>
      <c r="D268" s="23">
        <v>4370</v>
      </c>
      <c r="E268" s="24" t="s">
        <v>81</v>
      </c>
      <c r="F268" s="26"/>
      <c r="G268" s="26"/>
      <c r="H268" s="26"/>
      <c r="I268" s="26"/>
      <c r="J268" s="27"/>
      <c r="K268" s="28">
        <v>2000</v>
      </c>
      <c r="L268" s="29">
        <v>1091.81</v>
      </c>
      <c r="M268" s="30">
        <f t="shared" si="14"/>
        <v>0.545905</v>
      </c>
    </row>
    <row r="269" spans="1:13" s="8" customFormat="1" ht="19.5" customHeight="1">
      <c r="A269" s="21"/>
      <c r="B269" s="22"/>
      <c r="C269" s="23"/>
      <c r="D269" s="23">
        <v>4410</v>
      </c>
      <c r="E269" s="24" t="s">
        <v>83</v>
      </c>
      <c r="F269" s="26"/>
      <c r="G269" s="26"/>
      <c r="H269" s="26"/>
      <c r="I269" s="26"/>
      <c r="J269" s="27"/>
      <c r="K269" s="28">
        <v>570</v>
      </c>
      <c r="L269" s="29">
        <v>0</v>
      </c>
      <c r="M269" s="30">
        <f t="shared" si="14"/>
        <v>0</v>
      </c>
    </row>
    <row r="270" spans="1:13" s="8" customFormat="1" ht="22.5" customHeight="1">
      <c r="A270" s="21"/>
      <c r="B270" s="22"/>
      <c r="C270" s="23"/>
      <c r="D270" s="23">
        <v>4440</v>
      </c>
      <c r="E270" s="24" t="s">
        <v>85</v>
      </c>
      <c r="F270" s="26"/>
      <c r="G270" s="26"/>
      <c r="H270" s="26"/>
      <c r="I270" s="26"/>
      <c r="J270" s="27"/>
      <c r="K270" s="59">
        <v>107423</v>
      </c>
      <c r="L270" s="29">
        <v>80567.25</v>
      </c>
      <c r="M270" s="30">
        <f t="shared" si="14"/>
        <v>0.75</v>
      </c>
    </row>
    <row r="271" spans="1:13" s="8" customFormat="1" ht="22.5" customHeight="1">
      <c r="A271" s="21"/>
      <c r="B271" s="22"/>
      <c r="C271" s="23"/>
      <c r="D271" s="23">
        <v>4700</v>
      </c>
      <c r="E271" s="24" t="s">
        <v>87</v>
      </c>
      <c r="F271" s="26"/>
      <c r="G271" s="26"/>
      <c r="H271" s="26"/>
      <c r="I271" s="26"/>
      <c r="J271" s="27"/>
      <c r="K271" s="59">
        <v>500</v>
      </c>
      <c r="L271" s="29">
        <v>175</v>
      </c>
      <c r="M271" s="30">
        <f t="shared" si="14"/>
        <v>0.35</v>
      </c>
    </row>
    <row r="272" spans="1:13" s="8" customFormat="1" ht="31.5" customHeight="1">
      <c r="A272" s="21"/>
      <c r="B272" s="22"/>
      <c r="C272" s="23"/>
      <c r="D272" s="23">
        <v>4740</v>
      </c>
      <c r="E272" s="45" t="s">
        <v>89</v>
      </c>
      <c r="F272" s="26"/>
      <c r="G272" s="26"/>
      <c r="H272" s="26"/>
      <c r="I272" s="26"/>
      <c r="J272" s="27"/>
      <c r="K272" s="59">
        <v>1300</v>
      </c>
      <c r="L272" s="29">
        <v>21.38</v>
      </c>
      <c r="M272" s="30">
        <f>L272/K272</f>
        <v>0.016446153846153846</v>
      </c>
    </row>
    <row r="273" spans="1:13" s="8" customFormat="1" ht="33.75" customHeight="1">
      <c r="A273" s="21"/>
      <c r="B273" s="22"/>
      <c r="C273" s="23"/>
      <c r="D273" s="23">
        <v>4750</v>
      </c>
      <c r="E273" s="45" t="s">
        <v>91</v>
      </c>
      <c r="F273" s="26"/>
      <c r="G273" s="26"/>
      <c r="H273" s="26"/>
      <c r="I273" s="26"/>
      <c r="J273" s="27"/>
      <c r="K273" s="59">
        <v>2000</v>
      </c>
      <c r="L273" s="29">
        <v>207.28</v>
      </c>
      <c r="M273" s="30">
        <f>L273/K273</f>
        <v>0.10364</v>
      </c>
    </row>
    <row r="274" spans="1:13" s="8" customFormat="1" ht="22.5" customHeight="1">
      <c r="A274" s="10"/>
      <c r="B274" s="31"/>
      <c r="C274" s="32">
        <v>80113</v>
      </c>
      <c r="D274" s="32"/>
      <c r="E274" s="14" t="s">
        <v>192</v>
      </c>
      <c r="F274" s="16"/>
      <c r="G274" s="16"/>
      <c r="H274" s="16"/>
      <c r="I274" s="16"/>
      <c r="J274" s="17"/>
      <c r="K274" s="60">
        <f>SUM(K275)</f>
        <v>52600</v>
      </c>
      <c r="L274" s="19">
        <f>SUM(L275)</f>
        <v>11711.57</v>
      </c>
      <c r="M274" s="20">
        <f aca="true" t="shared" si="15" ref="M274:M290">L274/K274</f>
        <v>0.22265342205323194</v>
      </c>
    </row>
    <row r="275" spans="1:13" s="8" customFormat="1" ht="22.5" customHeight="1">
      <c r="A275" s="21"/>
      <c r="B275" s="22"/>
      <c r="C275" s="23"/>
      <c r="D275" s="23">
        <v>4300</v>
      </c>
      <c r="E275" s="24" t="s">
        <v>31</v>
      </c>
      <c r="F275" s="26"/>
      <c r="G275" s="26"/>
      <c r="H275" s="26"/>
      <c r="I275" s="26"/>
      <c r="J275" s="27"/>
      <c r="K275" s="59">
        <v>52600</v>
      </c>
      <c r="L275" s="29">
        <v>11711.57</v>
      </c>
      <c r="M275" s="30">
        <f t="shared" si="15"/>
        <v>0.22265342205323194</v>
      </c>
    </row>
    <row r="276" spans="1:13" s="8" customFormat="1" ht="19.5" customHeight="1">
      <c r="A276" s="10"/>
      <c r="B276" s="31"/>
      <c r="C276" s="32">
        <v>80146</v>
      </c>
      <c r="D276" s="32"/>
      <c r="E276" s="14" t="s">
        <v>193</v>
      </c>
      <c r="F276" s="16">
        <f>SUM(F277:F278)</f>
        <v>0</v>
      </c>
      <c r="G276" s="16"/>
      <c r="H276" s="16"/>
      <c r="I276" s="16">
        <f>SUM(I277:I278)</f>
        <v>0</v>
      </c>
      <c r="J276" s="17"/>
      <c r="K276" s="60">
        <f>SUM(K277:K278)</f>
        <v>51607</v>
      </c>
      <c r="L276" s="19">
        <f>SUM(L277:L278)</f>
        <v>12771.53</v>
      </c>
      <c r="M276" s="20">
        <f t="shared" si="15"/>
        <v>0.2474766988974364</v>
      </c>
    </row>
    <row r="277" spans="1:13" s="8" customFormat="1" ht="19.5" customHeight="1">
      <c r="A277" s="21"/>
      <c r="B277" s="22"/>
      <c r="C277" s="23"/>
      <c r="D277" s="23">
        <v>4300</v>
      </c>
      <c r="E277" s="24" t="s">
        <v>31</v>
      </c>
      <c r="F277" s="26"/>
      <c r="G277" s="26"/>
      <c r="H277" s="26"/>
      <c r="I277" s="26"/>
      <c r="J277" s="27"/>
      <c r="K277" s="59">
        <v>40807</v>
      </c>
      <c r="L277" s="29">
        <v>9151</v>
      </c>
      <c r="M277" s="30">
        <f t="shared" si="15"/>
        <v>0.22425074129438577</v>
      </c>
    </row>
    <row r="278" spans="1:13" s="8" customFormat="1" ht="19.5" customHeight="1">
      <c r="A278" s="21"/>
      <c r="B278" s="22"/>
      <c r="C278" s="23"/>
      <c r="D278" s="23">
        <v>4410</v>
      </c>
      <c r="E278" s="24" t="s">
        <v>83</v>
      </c>
      <c r="F278" s="26"/>
      <c r="G278" s="26"/>
      <c r="H278" s="26"/>
      <c r="I278" s="26"/>
      <c r="J278" s="27"/>
      <c r="K278" s="59">
        <v>10800</v>
      </c>
      <c r="L278" s="29">
        <v>3620.53</v>
      </c>
      <c r="M278" s="30">
        <f t="shared" si="15"/>
        <v>0.33523425925925926</v>
      </c>
    </row>
    <row r="279" spans="1:13" s="8" customFormat="1" ht="19.5" customHeight="1">
      <c r="A279" s="21"/>
      <c r="B279" s="22"/>
      <c r="C279" s="32">
        <v>80148</v>
      </c>
      <c r="D279" s="32"/>
      <c r="E279" s="14" t="s">
        <v>263</v>
      </c>
      <c r="F279" s="16"/>
      <c r="G279" s="16"/>
      <c r="H279" s="16"/>
      <c r="I279" s="16"/>
      <c r="J279" s="17"/>
      <c r="K279" s="60">
        <f>SUM(K280:K289)</f>
        <v>43851</v>
      </c>
      <c r="L279" s="60">
        <f>SUM(L280:L289)</f>
        <v>29514.32</v>
      </c>
      <c r="M279" s="30">
        <f t="shared" si="15"/>
        <v>0.6730592232788306</v>
      </c>
    </row>
    <row r="280" spans="1:13" s="8" customFormat="1" ht="19.5" customHeight="1">
      <c r="A280" s="21"/>
      <c r="B280" s="22"/>
      <c r="C280" s="23"/>
      <c r="D280" s="23">
        <v>4010</v>
      </c>
      <c r="E280" s="24" t="s">
        <v>69</v>
      </c>
      <c r="F280" s="26"/>
      <c r="G280" s="26"/>
      <c r="H280" s="26"/>
      <c r="I280" s="26"/>
      <c r="J280" s="27"/>
      <c r="K280" s="59">
        <v>35605</v>
      </c>
      <c r="L280" s="29">
        <v>24679.08</v>
      </c>
      <c r="M280" s="30">
        <f t="shared" si="15"/>
        <v>0.6931352338154754</v>
      </c>
    </row>
    <row r="281" spans="1:13" s="8" customFormat="1" ht="19.5" customHeight="1">
      <c r="A281" s="21"/>
      <c r="B281" s="22"/>
      <c r="C281" s="23"/>
      <c r="D281" s="23">
        <v>4110</v>
      </c>
      <c r="E281" s="24" t="s">
        <v>71</v>
      </c>
      <c r="F281" s="26"/>
      <c r="G281" s="26"/>
      <c r="H281" s="26"/>
      <c r="I281" s="26"/>
      <c r="J281" s="27"/>
      <c r="K281" s="59">
        <v>3915</v>
      </c>
      <c r="L281" s="29">
        <v>3279.36</v>
      </c>
      <c r="M281" s="30">
        <f t="shared" si="15"/>
        <v>0.8376398467432951</v>
      </c>
    </row>
    <row r="282" spans="1:13" s="8" customFormat="1" ht="19.5" customHeight="1">
      <c r="A282" s="21"/>
      <c r="B282" s="22"/>
      <c r="C282" s="23"/>
      <c r="D282" s="23">
        <v>4120</v>
      </c>
      <c r="E282" s="24" t="s">
        <v>72</v>
      </c>
      <c r="F282" s="26"/>
      <c r="G282" s="26"/>
      <c r="H282" s="26"/>
      <c r="I282" s="26"/>
      <c r="J282" s="27"/>
      <c r="K282" s="59">
        <v>631</v>
      </c>
      <c r="L282" s="29">
        <v>519.69</v>
      </c>
      <c r="M282" s="30">
        <f t="shared" si="15"/>
        <v>0.8235974643423138</v>
      </c>
    </row>
    <row r="283" spans="1:13" s="8" customFormat="1" ht="19.5" customHeight="1">
      <c r="A283" s="21"/>
      <c r="B283" s="22"/>
      <c r="C283" s="23"/>
      <c r="D283" s="23">
        <v>4210</v>
      </c>
      <c r="E283" s="24" t="s">
        <v>37</v>
      </c>
      <c r="F283" s="26"/>
      <c r="G283" s="26"/>
      <c r="H283" s="26"/>
      <c r="I283" s="26"/>
      <c r="J283" s="27"/>
      <c r="K283" s="59">
        <v>1600</v>
      </c>
      <c r="L283" s="29">
        <v>415.46</v>
      </c>
      <c r="M283" s="30">
        <f t="shared" si="15"/>
        <v>0.25966249999999996</v>
      </c>
    </row>
    <row r="284" spans="1:13" s="8" customFormat="1" ht="19.5" customHeight="1">
      <c r="A284" s="21"/>
      <c r="B284" s="22"/>
      <c r="C284" s="23"/>
      <c r="D284" s="23">
        <v>4260</v>
      </c>
      <c r="E284" s="24" t="s">
        <v>73</v>
      </c>
      <c r="F284" s="26"/>
      <c r="G284" s="26"/>
      <c r="H284" s="26"/>
      <c r="I284" s="26"/>
      <c r="J284" s="27"/>
      <c r="K284" s="59">
        <v>600</v>
      </c>
      <c r="L284" s="29">
        <v>173.37</v>
      </c>
      <c r="M284" s="30">
        <f t="shared" si="15"/>
        <v>0.28895</v>
      </c>
    </row>
    <row r="285" spans="1:13" s="8" customFormat="1" ht="19.5" customHeight="1">
      <c r="A285" s="21"/>
      <c r="B285" s="22"/>
      <c r="C285" s="23"/>
      <c r="D285" s="23">
        <v>4280</v>
      </c>
      <c r="E285" s="24" t="s">
        <v>109</v>
      </c>
      <c r="F285" s="26"/>
      <c r="G285" s="26"/>
      <c r="H285" s="26"/>
      <c r="I285" s="26"/>
      <c r="J285" s="27"/>
      <c r="K285" s="59">
        <v>200</v>
      </c>
      <c r="L285" s="29">
        <v>0</v>
      </c>
      <c r="M285" s="30">
        <f t="shared" si="15"/>
        <v>0</v>
      </c>
    </row>
    <row r="286" spans="1:13" s="8" customFormat="1" ht="19.5" customHeight="1">
      <c r="A286" s="21"/>
      <c r="B286" s="22"/>
      <c r="C286" s="23"/>
      <c r="D286" s="23">
        <v>4300</v>
      </c>
      <c r="E286" s="24" t="s">
        <v>31</v>
      </c>
      <c r="F286" s="26"/>
      <c r="G286" s="26"/>
      <c r="H286" s="26"/>
      <c r="I286" s="26"/>
      <c r="J286" s="27"/>
      <c r="K286" s="59">
        <v>600</v>
      </c>
      <c r="L286" s="29">
        <v>0</v>
      </c>
      <c r="M286" s="30">
        <f t="shared" si="15"/>
        <v>0</v>
      </c>
    </row>
    <row r="287" spans="1:13" s="8" customFormat="1" ht="19.5" customHeight="1">
      <c r="A287" s="21"/>
      <c r="B287" s="22"/>
      <c r="C287" s="23"/>
      <c r="D287" s="23">
        <v>4410</v>
      </c>
      <c r="E287" s="24" t="s">
        <v>83</v>
      </c>
      <c r="F287" s="26"/>
      <c r="G287" s="26"/>
      <c r="H287" s="26"/>
      <c r="I287" s="26"/>
      <c r="J287" s="27"/>
      <c r="K287" s="59">
        <v>100</v>
      </c>
      <c r="L287" s="29">
        <v>0</v>
      </c>
      <c r="M287" s="30">
        <f t="shared" si="15"/>
        <v>0</v>
      </c>
    </row>
    <row r="288" spans="1:13" s="8" customFormat="1" ht="30.75" customHeight="1">
      <c r="A288" s="21"/>
      <c r="B288" s="22"/>
      <c r="C288" s="23"/>
      <c r="D288" s="23">
        <v>4740</v>
      </c>
      <c r="E288" s="45" t="s">
        <v>89</v>
      </c>
      <c r="F288" s="26"/>
      <c r="G288" s="26"/>
      <c r="H288" s="26"/>
      <c r="I288" s="26"/>
      <c r="J288" s="27"/>
      <c r="K288" s="59">
        <v>100</v>
      </c>
      <c r="L288" s="29">
        <v>0</v>
      </c>
      <c r="M288" s="30">
        <f t="shared" si="15"/>
        <v>0</v>
      </c>
    </row>
    <row r="289" spans="1:13" s="8" customFormat="1" ht="30.75" customHeight="1">
      <c r="A289" s="21"/>
      <c r="B289" s="22"/>
      <c r="C289" s="23"/>
      <c r="D289" s="23">
        <v>4750</v>
      </c>
      <c r="E289" s="45" t="s">
        <v>91</v>
      </c>
      <c r="F289" s="26"/>
      <c r="G289" s="26"/>
      <c r="H289" s="26"/>
      <c r="I289" s="26"/>
      <c r="J289" s="27"/>
      <c r="K289" s="59">
        <v>500</v>
      </c>
      <c r="L289" s="29">
        <v>447.36</v>
      </c>
      <c r="M289" s="30">
        <f t="shared" si="15"/>
        <v>0.8947200000000001</v>
      </c>
    </row>
    <row r="290" spans="1:13" s="8" customFormat="1" ht="19.5" customHeight="1">
      <c r="A290" s="10"/>
      <c r="B290" s="31"/>
      <c r="C290" s="32">
        <v>80195</v>
      </c>
      <c r="D290" s="32"/>
      <c r="E290" s="14" t="s">
        <v>28</v>
      </c>
      <c r="F290" s="16">
        <f>SUM(F291:F297)</f>
        <v>84069</v>
      </c>
      <c r="G290" s="16">
        <f>SUM(G291:G297)</f>
        <v>0</v>
      </c>
      <c r="H290" s="16">
        <f>SUM(H291:H297)</f>
        <v>0</v>
      </c>
      <c r="I290" s="16">
        <f>SUM(I291:I297)</f>
        <v>84033.63</v>
      </c>
      <c r="J290" s="33">
        <f>I290/F290</f>
        <v>0.999579274167648</v>
      </c>
      <c r="K290" s="60">
        <f>SUM(K292:K297)</f>
        <v>207687</v>
      </c>
      <c r="L290" s="60">
        <f>SUM(L292:L297)</f>
        <v>57050.43</v>
      </c>
      <c r="M290" s="20">
        <f t="shared" si="15"/>
        <v>0.2746942755203744</v>
      </c>
    </row>
    <row r="291" spans="1:13" s="8" customFormat="1" ht="19.5" customHeight="1">
      <c r="A291" s="21"/>
      <c r="B291" s="22"/>
      <c r="C291" s="23"/>
      <c r="D291" s="89" t="s">
        <v>65</v>
      </c>
      <c r="E291" s="24" t="s">
        <v>54</v>
      </c>
      <c r="F291" s="26">
        <v>4233</v>
      </c>
      <c r="G291" s="26"/>
      <c r="H291" s="26"/>
      <c r="I291" s="26">
        <v>4232.96</v>
      </c>
      <c r="J291" s="34">
        <f>I291/F291</f>
        <v>0.9999905504370423</v>
      </c>
      <c r="K291" s="59"/>
      <c r="L291" s="59"/>
      <c r="M291" s="20"/>
    </row>
    <row r="292" spans="1:13" s="8" customFormat="1" ht="27.75" customHeight="1">
      <c r="A292" s="21"/>
      <c r="B292" s="22"/>
      <c r="C292" s="23"/>
      <c r="D292" s="23">
        <v>2030</v>
      </c>
      <c r="E292" s="24" t="s">
        <v>173</v>
      </c>
      <c r="F292" s="26">
        <v>79386</v>
      </c>
      <c r="G292" s="26"/>
      <c r="H292" s="26">
        <f>G292/F292</f>
        <v>0</v>
      </c>
      <c r="I292" s="26">
        <v>79386</v>
      </c>
      <c r="J292" s="34">
        <f>I292/F292</f>
        <v>1</v>
      </c>
      <c r="K292" s="59"/>
      <c r="L292" s="59"/>
      <c r="M292" s="20"/>
    </row>
    <row r="293" spans="1:13" s="8" customFormat="1" ht="51" customHeight="1">
      <c r="A293" s="21"/>
      <c r="B293" s="22"/>
      <c r="C293" s="23"/>
      <c r="D293" s="23">
        <v>2707</v>
      </c>
      <c r="E293" s="24" t="s">
        <v>111</v>
      </c>
      <c r="F293" s="26">
        <v>450</v>
      </c>
      <c r="G293" s="26"/>
      <c r="H293" s="26"/>
      <c r="I293" s="26">
        <v>414.67</v>
      </c>
      <c r="J293" s="34">
        <f>I293/F293</f>
        <v>0.9214888888888889</v>
      </c>
      <c r="K293" s="59"/>
      <c r="L293" s="59"/>
      <c r="M293" s="20"/>
    </row>
    <row r="294" spans="1:13" s="8" customFormat="1" ht="19.5" customHeight="1">
      <c r="A294" s="21"/>
      <c r="B294" s="22"/>
      <c r="C294" s="23"/>
      <c r="D294" s="23">
        <v>4010</v>
      </c>
      <c r="E294" s="24" t="s">
        <v>194</v>
      </c>
      <c r="F294" s="26"/>
      <c r="G294" s="26"/>
      <c r="H294" s="26"/>
      <c r="I294" s="26"/>
      <c r="J294" s="27"/>
      <c r="K294" s="59">
        <v>63851</v>
      </c>
      <c r="L294" s="59">
        <v>0</v>
      </c>
      <c r="M294" s="30">
        <f aca="true" t="shared" si="16" ref="M294:M306">L294/K294</f>
        <v>0</v>
      </c>
    </row>
    <row r="295" spans="1:13" s="8" customFormat="1" ht="23.25" customHeight="1">
      <c r="A295" s="21"/>
      <c r="B295" s="22"/>
      <c r="C295" s="23"/>
      <c r="D295" s="23">
        <v>4300</v>
      </c>
      <c r="E295" s="24" t="s">
        <v>31</v>
      </c>
      <c r="F295" s="26"/>
      <c r="G295" s="26"/>
      <c r="H295" s="26"/>
      <c r="I295" s="26"/>
      <c r="J295" s="27"/>
      <c r="K295" s="61">
        <v>79386</v>
      </c>
      <c r="L295" s="29">
        <v>8080.76</v>
      </c>
      <c r="M295" s="30">
        <f t="shared" si="16"/>
        <v>0.10179074395989217</v>
      </c>
    </row>
    <row r="296" spans="1:13" s="8" customFormat="1" ht="23.25" customHeight="1">
      <c r="A296" s="21"/>
      <c r="B296" s="22"/>
      <c r="C296" s="23"/>
      <c r="D296" s="23">
        <v>4307</v>
      </c>
      <c r="E296" s="24" t="s">
        <v>31</v>
      </c>
      <c r="F296" s="26"/>
      <c r="G296" s="26"/>
      <c r="H296" s="26"/>
      <c r="I296" s="26"/>
      <c r="J296" s="27"/>
      <c r="K296" s="59">
        <v>450</v>
      </c>
      <c r="L296" s="29">
        <v>414.67</v>
      </c>
      <c r="M296" s="30">
        <f t="shared" si="16"/>
        <v>0.9214888888888889</v>
      </c>
    </row>
    <row r="297" spans="1:13" s="8" customFormat="1" ht="27.75" customHeight="1">
      <c r="A297" s="21"/>
      <c r="B297" s="22"/>
      <c r="C297" s="23"/>
      <c r="D297" s="23">
        <v>4440</v>
      </c>
      <c r="E297" s="24" t="s">
        <v>85</v>
      </c>
      <c r="F297" s="26"/>
      <c r="G297" s="26"/>
      <c r="H297" s="26"/>
      <c r="I297" s="26"/>
      <c r="J297" s="27"/>
      <c r="K297" s="59">
        <v>64000</v>
      </c>
      <c r="L297" s="29">
        <v>48555</v>
      </c>
      <c r="M297" s="30">
        <f t="shared" si="16"/>
        <v>0.758671875</v>
      </c>
    </row>
    <row r="298" spans="1:13" s="49" customFormat="1" ht="27.75" customHeight="1">
      <c r="A298" s="109" t="s">
        <v>267</v>
      </c>
      <c r="B298" s="116">
        <v>851</v>
      </c>
      <c r="C298" s="116"/>
      <c r="D298" s="116"/>
      <c r="E298" s="112" t="s">
        <v>195</v>
      </c>
      <c r="F298" s="119">
        <f>SUM(F299+F308)</f>
        <v>78</v>
      </c>
      <c r="G298" s="119"/>
      <c r="H298" s="119"/>
      <c r="I298" s="119">
        <f>SUM(I299+I308)</f>
        <v>78</v>
      </c>
      <c r="J298" s="114">
        <f>I298/F298</f>
        <v>1</v>
      </c>
      <c r="K298" s="144">
        <f>SUM(K299+K308)</f>
        <v>195078</v>
      </c>
      <c r="L298" s="144">
        <f>SUM(L299+L308)</f>
        <v>104814.79000000001</v>
      </c>
      <c r="M298" s="115">
        <f t="shared" si="16"/>
        <v>0.5372968248597997</v>
      </c>
    </row>
    <row r="299" spans="1:13" s="8" customFormat="1" ht="19.5" customHeight="1">
      <c r="A299" s="10"/>
      <c r="B299" s="31"/>
      <c r="C299" s="32">
        <v>85154</v>
      </c>
      <c r="D299" s="32"/>
      <c r="E299" s="14" t="s">
        <v>196</v>
      </c>
      <c r="F299" s="16">
        <f>SUM(F300:F305)</f>
        <v>0</v>
      </c>
      <c r="G299" s="16"/>
      <c r="H299" s="16"/>
      <c r="I299" s="16">
        <f>SUM(I300:I305)</f>
        <v>0</v>
      </c>
      <c r="J299" s="17"/>
      <c r="K299" s="60">
        <f>SUM(K300:K307)</f>
        <v>195000</v>
      </c>
      <c r="L299" s="60">
        <f>SUM(L300:L307)</f>
        <v>104737.05</v>
      </c>
      <c r="M299" s="20">
        <f t="shared" si="16"/>
        <v>0.537113076923077</v>
      </c>
    </row>
    <row r="300" spans="1:13" s="8" customFormat="1" ht="19.5" customHeight="1">
      <c r="A300" s="21"/>
      <c r="B300" s="22"/>
      <c r="C300" s="23"/>
      <c r="D300" s="23">
        <v>4110</v>
      </c>
      <c r="E300" s="24" t="s">
        <v>71</v>
      </c>
      <c r="F300" s="26"/>
      <c r="G300" s="26"/>
      <c r="H300" s="26"/>
      <c r="I300" s="26"/>
      <c r="J300" s="27"/>
      <c r="K300" s="59">
        <v>1900</v>
      </c>
      <c r="L300" s="29">
        <v>1216.68</v>
      </c>
      <c r="M300" s="30">
        <f t="shared" si="16"/>
        <v>0.6403578947368421</v>
      </c>
    </row>
    <row r="301" spans="1:13" s="8" customFormat="1" ht="19.5" customHeight="1">
      <c r="A301" s="21"/>
      <c r="B301" s="22"/>
      <c r="C301" s="23"/>
      <c r="D301" s="23">
        <v>4170</v>
      </c>
      <c r="E301" s="45" t="s">
        <v>36</v>
      </c>
      <c r="F301" s="26"/>
      <c r="G301" s="26"/>
      <c r="H301" s="26"/>
      <c r="I301" s="26"/>
      <c r="J301" s="27"/>
      <c r="K301" s="59">
        <v>114000</v>
      </c>
      <c r="L301" s="29">
        <v>53918.12</v>
      </c>
      <c r="M301" s="30">
        <f t="shared" si="16"/>
        <v>0.4729659649122807</v>
      </c>
    </row>
    <row r="302" spans="1:13" s="8" customFormat="1" ht="19.5" customHeight="1">
      <c r="A302" s="21"/>
      <c r="B302" s="22"/>
      <c r="C302" s="23"/>
      <c r="D302" s="23">
        <v>4210</v>
      </c>
      <c r="E302" s="24" t="s">
        <v>37</v>
      </c>
      <c r="F302" s="26"/>
      <c r="G302" s="26"/>
      <c r="H302" s="26"/>
      <c r="I302" s="26"/>
      <c r="J302" s="27"/>
      <c r="K302" s="28">
        <v>9100</v>
      </c>
      <c r="L302" s="29">
        <v>6940.35</v>
      </c>
      <c r="M302" s="30">
        <f t="shared" si="16"/>
        <v>0.7626758241758242</v>
      </c>
    </row>
    <row r="303" spans="1:13" s="8" customFormat="1" ht="19.5" customHeight="1">
      <c r="A303" s="21"/>
      <c r="B303" s="22"/>
      <c r="C303" s="23"/>
      <c r="D303" s="23">
        <v>4220</v>
      </c>
      <c r="E303" s="24" t="s">
        <v>197</v>
      </c>
      <c r="F303" s="26"/>
      <c r="G303" s="26"/>
      <c r="H303" s="26"/>
      <c r="I303" s="26"/>
      <c r="J303" s="27"/>
      <c r="K303" s="28">
        <v>10000</v>
      </c>
      <c r="L303" s="29">
        <v>4587.67</v>
      </c>
      <c r="M303" s="30">
        <f t="shared" si="16"/>
        <v>0.458767</v>
      </c>
    </row>
    <row r="304" spans="1:13" s="47" customFormat="1" ht="19.5" customHeight="1">
      <c r="A304" s="21"/>
      <c r="B304" s="22"/>
      <c r="C304" s="23"/>
      <c r="D304" s="23">
        <v>4300</v>
      </c>
      <c r="E304" s="24" t="s">
        <v>31</v>
      </c>
      <c r="F304" s="26"/>
      <c r="G304" s="26"/>
      <c r="H304" s="26"/>
      <c r="I304" s="26"/>
      <c r="J304" s="27"/>
      <c r="K304" s="28">
        <v>57694</v>
      </c>
      <c r="L304" s="29">
        <v>37695.7</v>
      </c>
      <c r="M304" s="30">
        <f t="shared" si="16"/>
        <v>0.65337296772628</v>
      </c>
    </row>
    <row r="305" spans="1:13" s="8" customFormat="1" ht="19.5" customHeight="1">
      <c r="A305" s="21"/>
      <c r="B305" s="22"/>
      <c r="C305" s="23"/>
      <c r="D305" s="48" t="s">
        <v>82</v>
      </c>
      <c r="E305" s="24" t="s">
        <v>83</v>
      </c>
      <c r="F305" s="26"/>
      <c r="G305" s="26">
        <v>146</v>
      </c>
      <c r="H305" s="26"/>
      <c r="I305" s="26"/>
      <c r="J305" s="27"/>
      <c r="K305" s="28">
        <v>1000</v>
      </c>
      <c r="L305" s="29">
        <v>59.3</v>
      </c>
      <c r="M305" s="30">
        <f t="shared" si="16"/>
        <v>0.0593</v>
      </c>
    </row>
    <row r="306" spans="1:13" s="8" customFormat="1" ht="19.5" customHeight="1">
      <c r="A306" s="21"/>
      <c r="B306" s="22"/>
      <c r="C306" s="23"/>
      <c r="D306" s="48" t="s">
        <v>244</v>
      </c>
      <c r="E306" s="24" t="s">
        <v>44</v>
      </c>
      <c r="F306" s="26"/>
      <c r="G306" s="26"/>
      <c r="H306" s="26"/>
      <c r="I306" s="26"/>
      <c r="J306" s="27"/>
      <c r="K306" s="28">
        <v>806</v>
      </c>
      <c r="L306" s="29"/>
      <c r="M306" s="30">
        <f t="shared" si="16"/>
        <v>0</v>
      </c>
    </row>
    <row r="307" spans="1:13" s="8" customFormat="1" ht="23.25" customHeight="1">
      <c r="A307" s="21"/>
      <c r="B307" s="22"/>
      <c r="C307" s="23"/>
      <c r="D307" s="48" t="s">
        <v>90</v>
      </c>
      <c r="E307" s="45" t="s">
        <v>91</v>
      </c>
      <c r="F307" s="26"/>
      <c r="G307" s="26"/>
      <c r="H307" s="26"/>
      <c r="I307" s="26"/>
      <c r="J307" s="27"/>
      <c r="K307" s="28">
        <v>500</v>
      </c>
      <c r="L307" s="29">
        <v>319.23</v>
      </c>
      <c r="M307" s="30">
        <f>L307/K307</f>
        <v>0.63846</v>
      </c>
    </row>
    <row r="308" spans="1:13" s="8" customFormat="1" ht="19.5" customHeight="1">
      <c r="A308" s="10"/>
      <c r="B308" s="31"/>
      <c r="C308" s="32">
        <v>85195</v>
      </c>
      <c r="D308" s="12"/>
      <c r="E308" s="14" t="s">
        <v>28</v>
      </c>
      <c r="F308" s="16">
        <f>SUM(F309)</f>
        <v>78</v>
      </c>
      <c r="G308" s="16"/>
      <c r="H308" s="16"/>
      <c r="I308" s="16">
        <f>SUM(I309)</f>
        <v>78</v>
      </c>
      <c r="J308" s="17">
        <f>I308/F308</f>
        <v>1</v>
      </c>
      <c r="K308" s="18">
        <f>SUM(K309:K312)</f>
        <v>78</v>
      </c>
      <c r="L308" s="18">
        <f>SUM(L309:L312)</f>
        <v>77.74</v>
      </c>
      <c r="M308" s="20">
        <f>L308/K308</f>
        <v>0.9966666666666666</v>
      </c>
    </row>
    <row r="309" spans="1:13" s="8" customFormat="1" ht="46.5" customHeight="1">
      <c r="A309" s="21"/>
      <c r="B309" s="22"/>
      <c r="C309" s="23"/>
      <c r="D309" s="48" t="s">
        <v>198</v>
      </c>
      <c r="E309" s="24" t="s">
        <v>29</v>
      </c>
      <c r="F309" s="26">
        <v>78</v>
      </c>
      <c r="G309" s="26"/>
      <c r="H309" s="26"/>
      <c r="I309" s="26">
        <v>78</v>
      </c>
      <c r="J309" s="34">
        <f>I309/F309</f>
        <v>1</v>
      </c>
      <c r="K309" s="28"/>
      <c r="L309" s="29"/>
      <c r="M309" s="30"/>
    </row>
    <row r="310" spans="1:13" s="8" customFormat="1" ht="19.5" customHeight="1">
      <c r="A310" s="21"/>
      <c r="B310" s="22"/>
      <c r="C310" s="23"/>
      <c r="D310" s="48" t="s">
        <v>175</v>
      </c>
      <c r="E310" s="24" t="s">
        <v>69</v>
      </c>
      <c r="F310" s="26"/>
      <c r="G310" s="26"/>
      <c r="H310" s="26"/>
      <c r="I310" s="26"/>
      <c r="J310" s="34"/>
      <c r="K310" s="28">
        <v>58</v>
      </c>
      <c r="L310" s="29">
        <v>58</v>
      </c>
      <c r="M310" s="30">
        <f aca="true" t="shared" si="17" ref="M310:M321">L310/K310</f>
        <v>1</v>
      </c>
    </row>
    <row r="311" spans="1:13" s="8" customFormat="1" ht="19.5" customHeight="1">
      <c r="A311" s="21"/>
      <c r="B311" s="22"/>
      <c r="C311" s="23"/>
      <c r="D311" s="48" t="s">
        <v>179</v>
      </c>
      <c r="E311" s="24" t="s">
        <v>37</v>
      </c>
      <c r="F311" s="26"/>
      <c r="G311" s="26"/>
      <c r="H311" s="26"/>
      <c r="I311" s="26"/>
      <c r="J311" s="34"/>
      <c r="K311" s="28">
        <v>3</v>
      </c>
      <c r="L311" s="29">
        <v>3</v>
      </c>
      <c r="M311" s="30">
        <f t="shared" si="17"/>
        <v>1</v>
      </c>
    </row>
    <row r="312" spans="1:13" s="8" customFormat="1" ht="19.5" customHeight="1">
      <c r="A312" s="21"/>
      <c r="B312" s="22"/>
      <c r="C312" s="23"/>
      <c r="D312" s="48" t="s">
        <v>75</v>
      </c>
      <c r="E312" s="24" t="s">
        <v>31</v>
      </c>
      <c r="F312" s="26"/>
      <c r="G312" s="26"/>
      <c r="H312" s="26"/>
      <c r="I312" s="26"/>
      <c r="J312" s="34"/>
      <c r="K312" s="28">
        <v>17</v>
      </c>
      <c r="L312" s="29">
        <v>16.74</v>
      </c>
      <c r="M312" s="30">
        <f t="shared" si="17"/>
        <v>0.9847058823529411</v>
      </c>
    </row>
    <row r="313" spans="1:13" s="49" customFormat="1" ht="30.75" customHeight="1">
      <c r="A313" s="109" t="s">
        <v>268</v>
      </c>
      <c r="B313" s="116">
        <v>852</v>
      </c>
      <c r="C313" s="116"/>
      <c r="D313" s="110"/>
      <c r="E313" s="112" t="s">
        <v>199</v>
      </c>
      <c r="F313" s="119">
        <f>SUM(F316+F340+F343+F349+F351+F376+F391)</f>
        <v>7997395</v>
      </c>
      <c r="G313" s="119" t="e">
        <f>SUM(G316+G340+G343+G349+G351+G376+G391+#REF!)</f>
        <v>#REF!</v>
      </c>
      <c r="H313" s="119" t="e">
        <f>SUM(H316+H340+H343+H349+H351+H376+H391+#REF!)</f>
        <v>#REF!</v>
      </c>
      <c r="I313" s="119">
        <f>SUM(I316+I340+I343+I349+I351+I376+I391)</f>
        <v>4411599.67</v>
      </c>
      <c r="J313" s="114">
        <f>I313/F313</f>
        <v>0.5516295831330077</v>
      </c>
      <c r="K313" s="119">
        <f>SUM(K316+K340+K343+K349+K351+K376+K391+K314+K372)</f>
        <v>9931723</v>
      </c>
      <c r="L313" s="119">
        <f>SUM(L316+L340+L343+L349+L351+L376+L391+L314)</f>
        <v>5226552.450000001</v>
      </c>
      <c r="M313" s="115">
        <f t="shared" si="17"/>
        <v>0.5262483105902169</v>
      </c>
    </row>
    <row r="314" spans="1:13" s="49" customFormat="1" ht="30.75" customHeight="1">
      <c r="A314" s="10"/>
      <c r="B314" s="31"/>
      <c r="C314" s="31">
        <v>85202</v>
      </c>
      <c r="D314" s="62"/>
      <c r="E314" s="63" t="s">
        <v>200</v>
      </c>
      <c r="F314" s="16"/>
      <c r="G314" s="16"/>
      <c r="H314" s="16"/>
      <c r="I314" s="16"/>
      <c r="J314" s="17"/>
      <c r="K314" s="16">
        <f>SUM(K315)</f>
        <v>59000</v>
      </c>
      <c r="L314" s="16">
        <f>SUM(L315)</f>
        <v>19111.43</v>
      </c>
      <c r="M314" s="20">
        <f t="shared" si="17"/>
        <v>0.3239225423728814</v>
      </c>
    </row>
    <row r="315" spans="1:13" s="49" customFormat="1" ht="35.25" customHeight="1">
      <c r="A315" s="10"/>
      <c r="B315" s="31"/>
      <c r="C315" s="31"/>
      <c r="D315" s="48" t="s">
        <v>201</v>
      </c>
      <c r="E315" s="24" t="s">
        <v>202</v>
      </c>
      <c r="F315" s="26"/>
      <c r="G315" s="26"/>
      <c r="H315" s="26"/>
      <c r="I315" s="26"/>
      <c r="J315" s="27"/>
      <c r="K315" s="26">
        <v>59000</v>
      </c>
      <c r="L315" s="26">
        <v>19111.43</v>
      </c>
      <c r="M315" s="30">
        <f t="shared" si="17"/>
        <v>0.3239225423728814</v>
      </c>
    </row>
    <row r="316" spans="1:13" s="8" customFormat="1" ht="37.5" customHeight="1">
      <c r="A316" s="10"/>
      <c r="B316" s="31"/>
      <c r="C316" s="32">
        <v>85212</v>
      </c>
      <c r="D316" s="12"/>
      <c r="E316" s="14" t="s">
        <v>203</v>
      </c>
      <c r="F316" s="16">
        <f>SUM(F317:F339)</f>
        <v>5262200</v>
      </c>
      <c r="G316" s="16">
        <f>SUM(G317:G339)</f>
        <v>0</v>
      </c>
      <c r="H316" s="16">
        <f>SUM(H317:H339)</f>
        <v>0</v>
      </c>
      <c r="I316" s="16">
        <f>SUM(I317:I339)</f>
        <v>2653015.02</v>
      </c>
      <c r="J316" s="33">
        <f>I316/F316</f>
        <v>0.5041646117593402</v>
      </c>
      <c r="K316" s="18">
        <f>SUM(K318:K339)</f>
        <v>5259700</v>
      </c>
      <c r="L316" s="18">
        <f>SUM(L318:L339)</f>
        <v>2632655.8000000007</v>
      </c>
      <c r="M316" s="20">
        <f t="shared" si="17"/>
        <v>0.5005334524782784</v>
      </c>
    </row>
    <row r="317" spans="1:13" s="8" customFormat="1" ht="24.75" customHeight="1">
      <c r="A317" s="10"/>
      <c r="B317" s="31"/>
      <c r="C317" s="32"/>
      <c r="D317" s="86" t="s">
        <v>53</v>
      </c>
      <c r="E317" s="24" t="s">
        <v>54</v>
      </c>
      <c r="F317" s="26">
        <v>200</v>
      </c>
      <c r="G317" s="26"/>
      <c r="H317" s="26"/>
      <c r="I317" s="26">
        <v>171.35</v>
      </c>
      <c r="J317" s="34">
        <f>I317/F317</f>
        <v>0.85675</v>
      </c>
      <c r="K317" s="18"/>
      <c r="L317" s="19"/>
      <c r="M317" s="20"/>
    </row>
    <row r="318" spans="1:13" s="8" customFormat="1" ht="25.5" customHeight="1">
      <c r="A318" s="10"/>
      <c r="B318" s="31"/>
      <c r="C318" s="32"/>
      <c r="D318" s="48" t="s">
        <v>65</v>
      </c>
      <c r="E318" s="24" t="s">
        <v>66</v>
      </c>
      <c r="F318" s="26">
        <v>8500</v>
      </c>
      <c r="G318" s="26"/>
      <c r="H318" s="26"/>
      <c r="I318" s="26">
        <v>6756.49</v>
      </c>
      <c r="J318" s="34">
        <f>I318/F318</f>
        <v>0.7948811764705882</v>
      </c>
      <c r="K318" s="18"/>
      <c r="L318" s="19"/>
      <c r="M318" s="20"/>
    </row>
    <row r="319" spans="1:13" s="8" customFormat="1" ht="25.5" customHeight="1">
      <c r="A319" s="10"/>
      <c r="B319" s="31"/>
      <c r="C319" s="32"/>
      <c r="D319" s="23">
        <v>2010</v>
      </c>
      <c r="E319" s="24" t="s">
        <v>29</v>
      </c>
      <c r="F319" s="26">
        <v>5251000</v>
      </c>
      <c r="G319" s="26"/>
      <c r="H319" s="26"/>
      <c r="I319" s="26">
        <v>2635788</v>
      </c>
      <c r="J319" s="34">
        <f>I319/F319</f>
        <v>0.5019592458579318</v>
      </c>
      <c r="K319" s="18"/>
      <c r="L319" s="19"/>
      <c r="M319" s="20"/>
    </row>
    <row r="320" spans="1:13" s="8" customFormat="1" ht="25.5" customHeight="1">
      <c r="A320" s="10"/>
      <c r="B320" s="31"/>
      <c r="C320" s="32"/>
      <c r="D320" s="23">
        <v>2360</v>
      </c>
      <c r="E320" s="24" t="s">
        <v>95</v>
      </c>
      <c r="F320" s="26">
        <v>2500</v>
      </c>
      <c r="G320" s="26"/>
      <c r="H320" s="26"/>
      <c r="I320" s="26">
        <v>10299.18</v>
      </c>
      <c r="J320" s="34">
        <f>I320/F320</f>
        <v>4.1196720000000004</v>
      </c>
      <c r="K320" s="18"/>
      <c r="L320" s="19"/>
      <c r="M320" s="20"/>
    </row>
    <row r="321" spans="1:13" s="8" customFormat="1" ht="42.75" customHeight="1">
      <c r="A321" s="10"/>
      <c r="B321" s="31"/>
      <c r="C321" s="32"/>
      <c r="D321" s="23">
        <v>2910</v>
      </c>
      <c r="E321" s="24" t="s">
        <v>250</v>
      </c>
      <c r="F321" s="26"/>
      <c r="G321" s="26"/>
      <c r="H321" s="26"/>
      <c r="I321" s="26"/>
      <c r="J321" s="34"/>
      <c r="K321" s="28">
        <v>8500</v>
      </c>
      <c r="L321" s="29">
        <v>6756.49</v>
      </c>
      <c r="M321" s="30">
        <f t="shared" si="17"/>
        <v>0.7948811764705882</v>
      </c>
    </row>
    <row r="322" spans="1:13" s="8" customFormat="1" ht="19.5" customHeight="1">
      <c r="A322" s="21"/>
      <c r="B322" s="22"/>
      <c r="C322" s="23"/>
      <c r="D322" s="23">
        <v>3110</v>
      </c>
      <c r="E322" s="24" t="s">
        <v>204</v>
      </c>
      <c r="F322" s="26"/>
      <c r="G322" s="26"/>
      <c r="H322" s="26"/>
      <c r="I322" s="26"/>
      <c r="J322" s="27"/>
      <c r="K322" s="28">
        <v>5093470</v>
      </c>
      <c r="L322" s="29">
        <v>2557391.49</v>
      </c>
      <c r="M322" s="30">
        <f aca="true" t="shared" si="18" ref="M322:M339">L322/K322</f>
        <v>0.5020921866625307</v>
      </c>
    </row>
    <row r="323" spans="1:13" s="8" customFormat="1" ht="19.5" customHeight="1">
      <c r="A323" s="21"/>
      <c r="B323" s="22"/>
      <c r="C323" s="23"/>
      <c r="D323" s="23">
        <v>4010</v>
      </c>
      <c r="E323" s="24" t="s">
        <v>69</v>
      </c>
      <c r="F323" s="26"/>
      <c r="G323" s="26"/>
      <c r="H323" s="26"/>
      <c r="I323" s="26"/>
      <c r="J323" s="27"/>
      <c r="K323" s="28">
        <v>68770</v>
      </c>
      <c r="L323" s="29">
        <v>33068.87</v>
      </c>
      <c r="M323" s="30">
        <f t="shared" si="18"/>
        <v>0.48086185836847467</v>
      </c>
    </row>
    <row r="324" spans="1:13" s="8" customFormat="1" ht="19.5" customHeight="1">
      <c r="A324" s="21"/>
      <c r="B324" s="22"/>
      <c r="C324" s="23"/>
      <c r="D324" s="23">
        <v>4110</v>
      </c>
      <c r="E324" s="24" t="s">
        <v>71</v>
      </c>
      <c r="F324" s="26"/>
      <c r="G324" s="26"/>
      <c r="H324" s="26"/>
      <c r="I324" s="26"/>
      <c r="J324" s="27"/>
      <c r="K324" s="28">
        <v>68356</v>
      </c>
      <c r="L324" s="29">
        <v>26261.86</v>
      </c>
      <c r="M324" s="30">
        <f t="shared" si="18"/>
        <v>0.38419246298788695</v>
      </c>
    </row>
    <row r="325" spans="1:13" s="8" customFormat="1" ht="19.5" customHeight="1">
      <c r="A325" s="21"/>
      <c r="B325" s="22"/>
      <c r="C325" s="23"/>
      <c r="D325" s="23">
        <v>4120</v>
      </c>
      <c r="E325" s="45" t="s">
        <v>72</v>
      </c>
      <c r="F325" s="26"/>
      <c r="G325" s="26"/>
      <c r="H325" s="26"/>
      <c r="I325" s="26"/>
      <c r="J325" s="27"/>
      <c r="K325" s="28">
        <v>1704</v>
      </c>
      <c r="L325" s="29">
        <v>706.99</v>
      </c>
      <c r="M325" s="30">
        <f t="shared" si="18"/>
        <v>0.41490023474178406</v>
      </c>
    </row>
    <row r="326" spans="1:13" s="8" customFormat="1" ht="24.75" customHeight="1">
      <c r="A326" s="21"/>
      <c r="B326" s="22"/>
      <c r="C326" s="23"/>
      <c r="D326" s="23">
        <v>4140</v>
      </c>
      <c r="E326" s="45" t="s">
        <v>99</v>
      </c>
      <c r="F326" s="26"/>
      <c r="G326" s="26"/>
      <c r="H326" s="26"/>
      <c r="I326" s="26"/>
      <c r="J326" s="27"/>
      <c r="K326" s="28">
        <v>2400</v>
      </c>
      <c r="L326" s="29">
        <v>1032.21</v>
      </c>
      <c r="M326" s="30">
        <f t="shared" si="18"/>
        <v>0.4300875</v>
      </c>
    </row>
    <row r="327" spans="1:13" s="8" customFormat="1" ht="19.5" customHeight="1">
      <c r="A327" s="36"/>
      <c r="B327" s="22"/>
      <c r="C327" s="23"/>
      <c r="D327" s="23">
        <v>4210</v>
      </c>
      <c r="E327" s="24" t="s">
        <v>37</v>
      </c>
      <c r="F327" s="26"/>
      <c r="G327" s="26"/>
      <c r="H327" s="26"/>
      <c r="I327" s="26"/>
      <c r="J327" s="27"/>
      <c r="K327" s="28">
        <v>3600</v>
      </c>
      <c r="L327" s="29">
        <v>811.85</v>
      </c>
      <c r="M327" s="30">
        <f t="shared" si="18"/>
        <v>0.2255138888888889</v>
      </c>
    </row>
    <row r="328" spans="1:13" s="8" customFormat="1" ht="19.5" customHeight="1">
      <c r="A328" s="36"/>
      <c r="B328" s="22"/>
      <c r="C328" s="23"/>
      <c r="D328" s="23">
        <v>4260</v>
      </c>
      <c r="E328" s="24" t="s">
        <v>73</v>
      </c>
      <c r="F328" s="26"/>
      <c r="G328" s="26"/>
      <c r="H328" s="26"/>
      <c r="I328" s="26"/>
      <c r="J328" s="27"/>
      <c r="K328" s="28">
        <v>1000</v>
      </c>
      <c r="L328" s="29">
        <v>172.79</v>
      </c>
      <c r="M328" s="30">
        <f t="shared" si="18"/>
        <v>0.17279</v>
      </c>
    </row>
    <row r="329" spans="1:13" s="8" customFormat="1" ht="19.5" customHeight="1">
      <c r="A329" s="36"/>
      <c r="B329" s="22"/>
      <c r="C329" s="23"/>
      <c r="D329" s="23">
        <v>4270</v>
      </c>
      <c r="E329" s="24" t="s">
        <v>38</v>
      </c>
      <c r="F329" s="26"/>
      <c r="G329" s="26"/>
      <c r="H329" s="26"/>
      <c r="I329" s="26"/>
      <c r="J329" s="27"/>
      <c r="K329" s="28">
        <v>200</v>
      </c>
      <c r="L329" s="29"/>
      <c r="M329" s="30">
        <f t="shared" si="18"/>
        <v>0</v>
      </c>
    </row>
    <row r="330" spans="1:13" s="8" customFormat="1" ht="19.5" customHeight="1">
      <c r="A330" s="36"/>
      <c r="B330" s="22"/>
      <c r="C330" s="23"/>
      <c r="D330" s="23">
        <v>4280</v>
      </c>
      <c r="E330" s="24" t="s">
        <v>74</v>
      </c>
      <c r="F330" s="26"/>
      <c r="G330" s="26"/>
      <c r="H330" s="26"/>
      <c r="I330" s="26"/>
      <c r="J330" s="27"/>
      <c r="K330" s="28">
        <v>100</v>
      </c>
      <c r="L330" s="29"/>
      <c r="M330" s="30">
        <f t="shared" si="18"/>
        <v>0</v>
      </c>
    </row>
    <row r="331" spans="1:13" s="8" customFormat="1" ht="19.5" customHeight="1">
      <c r="A331" s="21"/>
      <c r="B331" s="37"/>
      <c r="C331" s="23"/>
      <c r="D331" s="48" t="s">
        <v>59</v>
      </c>
      <c r="E331" s="24" t="s">
        <v>31</v>
      </c>
      <c r="F331" s="26"/>
      <c r="G331" s="26"/>
      <c r="H331" s="26"/>
      <c r="I331" s="26"/>
      <c r="J331" s="27"/>
      <c r="K331" s="28">
        <v>2200</v>
      </c>
      <c r="L331" s="29">
        <v>1369.47</v>
      </c>
      <c r="M331" s="30">
        <f t="shared" si="18"/>
        <v>0.6224863636363637</v>
      </c>
    </row>
    <row r="332" spans="1:13" s="8" customFormat="1" ht="19.5" customHeight="1">
      <c r="A332" s="21"/>
      <c r="B332" s="37"/>
      <c r="C332" s="23"/>
      <c r="D332" s="48" t="s">
        <v>76</v>
      </c>
      <c r="E332" s="24" t="s">
        <v>77</v>
      </c>
      <c r="F332" s="26"/>
      <c r="G332" s="26"/>
      <c r="H332" s="26"/>
      <c r="I332" s="26"/>
      <c r="J332" s="27"/>
      <c r="K332" s="28">
        <v>1000</v>
      </c>
      <c r="L332" s="29">
        <v>163.26</v>
      </c>
      <c r="M332" s="30">
        <f t="shared" si="18"/>
        <v>0.16326</v>
      </c>
    </row>
    <row r="333" spans="1:13" s="8" customFormat="1" ht="22.5" customHeight="1">
      <c r="A333" s="21"/>
      <c r="B333" s="37"/>
      <c r="C333" s="23"/>
      <c r="D333" s="48" t="s">
        <v>80</v>
      </c>
      <c r="E333" s="24" t="s">
        <v>81</v>
      </c>
      <c r="F333" s="26"/>
      <c r="G333" s="26"/>
      <c r="H333" s="26"/>
      <c r="I333" s="26"/>
      <c r="J333" s="27"/>
      <c r="K333" s="28">
        <v>1500</v>
      </c>
      <c r="L333" s="29">
        <v>726.84</v>
      </c>
      <c r="M333" s="30">
        <f t="shared" si="18"/>
        <v>0.48456000000000005</v>
      </c>
    </row>
    <row r="334" spans="1:13" s="8" customFormat="1" ht="19.5" customHeight="1">
      <c r="A334" s="21"/>
      <c r="B334" s="37"/>
      <c r="C334" s="23"/>
      <c r="D334" s="48" t="s">
        <v>82</v>
      </c>
      <c r="E334" s="24" t="s">
        <v>83</v>
      </c>
      <c r="F334" s="26"/>
      <c r="G334" s="26"/>
      <c r="H334" s="26"/>
      <c r="I334" s="26"/>
      <c r="J334" s="27"/>
      <c r="K334" s="28">
        <v>800</v>
      </c>
      <c r="L334" s="29">
        <v>86.42</v>
      </c>
      <c r="M334" s="30">
        <f t="shared" si="18"/>
        <v>0.108025</v>
      </c>
    </row>
    <row r="335" spans="1:13" s="8" customFormat="1" ht="25.5" customHeight="1">
      <c r="A335" s="21"/>
      <c r="B335" s="22"/>
      <c r="C335" s="23"/>
      <c r="D335" s="23">
        <v>4440</v>
      </c>
      <c r="E335" s="24" t="s">
        <v>85</v>
      </c>
      <c r="F335" s="26"/>
      <c r="G335" s="26"/>
      <c r="H335" s="26"/>
      <c r="I335" s="26"/>
      <c r="J335" s="27"/>
      <c r="K335" s="28">
        <v>2700</v>
      </c>
      <c r="L335" s="29">
        <v>2025</v>
      </c>
      <c r="M335" s="30">
        <f t="shared" si="18"/>
        <v>0.75</v>
      </c>
    </row>
    <row r="336" spans="1:13" s="8" customFormat="1" ht="36.75" customHeight="1">
      <c r="A336" s="21"/>
      <c r="B336" s="22"/>
      <c r="C336" s="23"/>
      <c r="D336" s="23">
        <v>4560</v>
      </c>
      <c r="E336" s="24" t="s">
        <v>262</v>
      </c>
      <c r="F336" s="26"/>
      <c r="G336" s="26"/>
      <c r="H336" s="26"/>
      <c r="I336" s="26"/>
      <c r="J336" s="27"/>
      <c r="K336" s="28">
        <v>200</v>
      </c>
      <c r="L336" s="29">
        <v>171.35</v>
      </c>
      <c r="M336" s="30">
        <f t="shared" si="18"/>
        <v>0.85675</v>
      </c>
    </row>
    <row r="337" spans="1:13" s="8" customFormat="1" ht="25.5" customHeight="1">
      <c r="A337" s="21"/>
      <c r="B337" s="22"/>
      <c r="C337" s="23"/>
      <c r="D337" s="23">
        <v>4700</v>
      </c>
      <c r="E337" s="45" t="s">
        <v>87</v>
      </c>
      <c r="F337" s="26"/>
      <c r="G337" s="26"/>
      <c r="H337" s="26"/>
      <c r="I337" s="26"/>
      <c r="J337" s="27"/>
      <c r="K337" s="28">
        <v>800</v>
      </c>
      <c r="L337" s="29">
        <v>499</v>
      </c>
      <c r="M337" s="30">
        <f t="shared" si="18"/>
        <v>0.62375</v>
      </c>
    </row>
    <row r="338" spans="1:13" s="8" customFormat="1" ht="25.5" customHeight="1">
      <c r="A338" s="21"/>
      <c r="B338" s="22"/>
      <c r="C338" s="23"/>
      <c r="D338" s="23">
        <v>4740</v>
      </c>
      <c r="E338" s="45" t="s">
        <v>89</v>
      </c>
      <c r="F338" s="26"/>
      <c r="G338" s="26"/>
      <c r="H338" s="26"/>
      <c r="I338" s="26"/>
      <c r="J338" s="27"/>
      <c r="K338" s="28">
        <v>1000</v>
      </c>
      <c r="L338" s="29">
        <v>192.52</v>
      </c>
      <c r="M338" s="30">
        <f t="shared" si="18"/>
        <v>0.19252</v>
      </c>
    </row>
    <row r="339" spans="1:13" s="8" customFormat="1" ht="25.5" customHeight="1">
      <c r="A339" s="21"/>
      <c r="B339" s="22"/>
      <c r="C339" s="23"/>
      <c r="D339" s="23">
        <v>4750</v>
      </c>
      <c r="E339" s="45" t="s">
        <v>91</v>
      </c>
      <c r="F339" s="26"/>
      <c r="G339" s="26"/>
      <c r="H339" s="26"/>
      <c r="I339" s="26"/>
      <c r="J339" s="27"/>
      <c r="K339" s="28">
        <v>1400</v>
      </c>
      <c r="L339" s="29">
        <v>1219.39</v>
      </c>
      <c r="M339" s="30">
        <f t="shared" si="18"/>
        <v>0.8709928571428572</v>
      </c>
    </row>
    <row r="340" spans="1:13" s="8" customFormat="1" ht="37.5" customHeight="1">
      <c r="A340" s="10"/>
      <c r="B340" s="31"/>
      <c r="C340" s="32">
        <v>85213</v>
      </c>
      <c r="D340" s="32"/>
      <c r="E340" s="14" t="s">
        <v>205</v>
      </c>
      <c r="F340" s="16">
        <f>SUM(F341:F342)</f>
        <v>78000</v>
      </c>
      <c r="G340" s="16">
        <f>SUM(G341:G342)</f>
        <v>0</v>
      </c>
      <c r="H340" s="16">
        <f>SUM(H341:H342)</f>
        <v>0</v>
      </c>
      <c r="I340" s="16">
        <f>SUM(I341:I342)</f>
        <v>38046</v>
      </c>
      <c r="J340" s="33">
        <f>I340/F340</f>
        <v>0.4877692307692308</v>
      </c>
      <c r="K340" s="18">
        <f>SUM(K341:K342)</f>
        <v>78000</v>
      </c>
      <c r="L340" s="19">
        <f>SUM(L341:L342)</f>
        <v>31485.98</v>
      </c>
      <c r="M340" s="20">
        <f>L340/K340</f>
        <v>0.40366641025641026</v>
      </c>
    </row>
    <row r="341" spans="1:13" s="8" customFormat="1" ht="51.75" customHeight="1">
      <c r="A341" s="21"/>
      <c r="B341" s="22"/>
      <c r="C341" s="23"/>
      <c r="D341" s="23">
        <v>2010</v>
      </c>
      <c r="E341" s="24" t="s">
        <v>29</v>
      </c>
      <c r="F341" s="26">
        <v>78000</v>
      </c>
      <c r="G341" s="26"/>
      <c r="H341" s="26"/>
      <c r="I341" s="26">
        <v>38046</v>
      </c>
      <c r="J341" s="34">
        <f>I341/F341</f>
        <v>0.4877692307692308</v>
      </c>
      <c r="K341" s="28"/>
      <c r="L341" s="29"/>
      <c r="M341" s="30"/>
    </row>
    <row r="342" spans="1:13" s="8" customFormat="1" ht="19.5" customHeight="1">
      <c r="A342" s="21"/>
      <c r="B342" s="22"/>
      <c r="C342" s="23"/>
      <c r="D342" s="23">
        <v>4130</v>
      </c>
      <c r="E342" s="24" t="s">
        <v>206</v>
      </c>
      <c r="F342" s="26"/>
      <c r="G342" s="26"/>
      <c r="H342" s="26"/>
      <c r="I342" s="26"/>
      <c r="J342" s="27"/>
      <c r="K342" s="28">
        <v>78000</v>
      </c>
      <c r="L342" s="29">
        <v>31485.98</v>
      </c>
      <c r="M342" s="30">
        <f>L342/K342</f>
        <v>0.40366641025641026</v>
      </c>
    </row>
    <row r="343" spans="1:14" s="8" customFormat="1" ht="31.5" customHeight="1">
      <c r="A343" s="36"/>
      <c r="B343" s="37"/>
      <c r="C343" s="38">
        <v>85214</v>
      </c>
      <c r="D343" s="38"/>
      <c r="E343" s="39" t="s">
        <v>207</v>
      </c>
      <c r="F343" s="41">
        <f>SUM(F344:F348)</f>
        <v>1985000</v>
      </c>
      <c r="G343" s="41">
        <f>SUM(G344:G348)</f>
        <v>0</v>
      </c>
      <c r="H343" s="41">
        <f>SUM(H344:H348)</f>
        <v>0</v>
      </c>
      <c r="I343" s="41">
        <f>SUM(I344:I348)</f>
        <v>1334386.4</v>
      </c>
      <c r="J343" s="33">
        <f>I343/F343</f>
        <v>0.6722349622166246</v>
      </c>
      <c r="K343" s="18">
        <f>SUM(K345:K348)</f>
        <v>1985000</v>
      </c>
      <c r="L343" s="18">
        <f>SUM(L345:L348)</f>
        <v>1315334.3399999999</v>
      </c>
      <c r="M343" s="42">
        <f>L343/K343</f>
        <v>0.6626369471032745</v>
      </c>
      <c r="N343" s="47"/>
    </row>
    <row r="344" spans="1:14" s="8" customFormat="1" ht="24.75" customHeight="1">
      <c r="A344" s="36"/>
      <c r="B344" s="37"/>
      <c r="C344" s="38"/>
      <c r="D344" s="90" t="s">
        <v>65</v>
      </c>
      <c r="E344" s="45" t="s">
        <v>66</v>
      </c>
      <c r="F344" s="54">
        <v>9000</v>
      </c>
      <c r="G344" s="54"/>
      <c r="H344" s="54"/>
      <c r="I344" s="54">
        <v>5751.4</v>
      </c>
      <c r="J344" s="33"/>
      <c r="K344" s="18"/>
      <c r="L344" s="18"/>
      <c r="M344" s="42"/>
      <c r="N344" s="47"/>
    </row>
    <row r="345" spans="1:13" s="8" customFormat="1" ht="52.5" customHeight="1">
      <c r="A345" s="36"/>
      <c r="B345" s="22"/>
      <c r="C345" s="23"/>
      <c r="D345" s="23">
        <v>2010</v>
      </c>
      <c r="E345" s="24" t="s">
        <v>29</v>
      </c>
      <c r="F345" s="26">
        <v>776000</v>
      </c>
      <c r="G345" s="26"/>
      <c r="H345" s="26"/>
      <c r="I345" s="26">
        <v>392358</v>
      </c>
      <c r="J345" s="34">
        <f>I345/F345</f>
        <v>0.5056159793814433</v>
      </c>
      <c r="K345" s="28"/>
      <c r="L345" s="29"/>
      <c r="M345" s="30"/>
    </row>
    <row r="346" spans="1:13" s="8" customFormat="1" ht="27.75" customHeight="1">
      <c r="A346" s="36"/>
      <c r="B346" s="22"/>
      <c r="C346" s="23"/>
      <c r="D346" s="23">
        <v>2030</v>
      </c>
      <c r="E346" s="24" t="s">
        <v>173</v>
      </c>
      <c r="F346" s="26">
        <v>1200000</v>
      </c>
      <c r="G346" s="26"/>
      <c r="H346" s="26"/>
      <c r="I346" s="26">
        <v>936277</v>
      </c>
      <c r="J346" s="34">
        <f>I346/F346</f>
        <v>0.7802308333333333</v>
      </c>
      <c r="K346" s="28"/>
      <c r="L346" s="29"/>
      <c r="M346" s="30"/>
    </row>
    <row r="347" spans="1:13" s="8" customFormat="1" ht="35.25" customHeight="1">
      <c r="A347" s="36"/>
      <c r="B347" s="22"/>
      <c r="C347" s="23"/>
      <c r="D347" s="23">
        <v>2910</v>
      </c>
      <c r="E347" s="24" t="s">
        <v>250</v>
      </c>
      <c r="F347" s="26"/>
      <c r="G347" s="26"/>
      <c r="H347" s="26"/>
      <c r="I347" s="26"/>
      <c r="J347" s="34"/>
      <c r="K347" s="28">
        <v>9000</v>
      </c>
      <c r="L347" s="29">
        <v>5751.4</v>
      </c>
      <c r="M347" s="30"/>
    </row>
    <row r="348" spans="1:13" s="8" customFormat="1" ht="19.5" customHeight="1">
      <c r="A348" s="21"/>
      <c r="B348" s="37"/>
      <c r="C348" s="23"/>
      <c r="D348" s="23">
        <v>3110</v>
      </c>
      <c r="E348" s="24" t="s">
        <v>30</v>
      </c>
      <c r="F348" s="26"/>
      <c r="G348" s="26"/>
      <c r="H348" s="26"/>
      <c r="I348" s="26"/>
      <c r="J348" s="27"/>
      <c r="K348" s="28">
        <v>1976000</v>
      </c>
      <c r="L348" s="29">
        <v>1309582.94</v>
      </c>
      <c r="M348" s="30">
        <f>L348/K348</f>
        <v>0.662744402834008</v>
      </c>
    </row>
    <row r="349" spans="1:13" s="8" customFormat="1" ht="19.5" customHeight="1">
      <c r="A349" s="10"/>
      <c r="B349" s="31"/>
      <c r="C349" s="32">
        <v>85215</v>
      </c>
      <c r="D349" s="32"/>
      <c r="E349" s="14" t="s">
        <v>208</v>
      </c>
      <c r="F349" s="16"/>
      <c r="G349" s="16"/>
      <c r="H349" s="16"/>
      <c r="I349" s="16"/>
      <c r="J349" s="17"/>
      <c r="K349" s="18">
        <f>SUM(K350)</f>
        <v>673338</v>
      </c>
      <c r="L349" s="19">
        <f>SUM(L350)</f>
        <v>269071.25</v>
      </c>
      <c r="M349" s="20">
        <f>L349/K349</f>
        <v>0.39960799776635214</v>
      </c>
    </row>
    <row r="350" spans="1:13" s="8" customFormat="1" ht="19.5" customHeight="1">
      <c r="A350" s="21"/>
      <c r="B350" s="22"/>
      <c r="C350" s="23"/>
      <c r="D350" s="23">
        <v>3110</v>
      </c>
      <c r="E350" s="24" t="s">
        <v>30</v>
      </c>
      <c r="F350" s="26"/>
      <c r="G350" s="26"/>
      <c r="H350" s="26"/>
      <c r="I350" s="26"/>
      <c r="J350" s="27"/>
      <c r="K350" s="28">
        <v>673338</v>
      </c>
      <c r="L350" s="29">
        <v>269071.25</v>
      </c>
      <c r="M350" s="30">
        <f>L350/K350</f>
        <v>0.39960799776635214</v>
      </c>
    </row>
    <row r="351" spans="1:13" s="64" customFormat="1" ht="19.5" customHeight="1">
      <c r="A351" s="10"/>
      <c r="B351" s="31"/>
      <c r="C351" s="32">
        <v>85219</v>
      </c>
      <c r="D351" s="32"/>
      <c r="E351" s="14" t="s">
        <v>209</v>
      </c>
      <c r="F351" s="16">
        <f>SUM(F352)</f>
        <v>487109</v>
      </c>
      <c r="G351" s="16">
        <f>SUM(G352:G368)</f>
        <v>0</v>
      </c>
      <c r="H351" s="16">
        <f>G351/F351</f>
        <v>0</v>
      </c>
      <c r="I351" s="16">
        <f>SUM(I352:I368)</f>
        <v>268118</v>
      </c>
      <c r="J351" s="33">
        <f>I351/F351</f>
        <v>0.5504271117963331</v>
      </c>
      <c r="K351" s="18">
        <f>SUM(K352:K371)</f>
        <v>784013</v>
      </c>
      <c r="L351" s="18">
        <f>SUM(L352:L371)</f>
        <v>371943.91999999987</v>
      </c>
      <c r="M351" s="20">
        <f>L351/K351</f>
        <v>0.47441039880716246</v>
      </c>
    </row>
    <row r="352" spans="1:13" s="64" customFormat="1" ht="27" customHeight="1">
      <c r="A352" s="21"/>
      <c r="B352" s="22"/>
      <c r="C352" s="65"/>
      <c r="D352" s="65">
        <v>2030</v>
      </c>
      <c r="E352" s="24" t="s">
        <v>173</v>
      </c>
      <c r="F352" s="26">
        <v>487109</v>
      </c>
      <c r="G352" s="26"/>
      <c r="H352" s="26"/>
      <c r="I352" s="26">
        <v>268118</v>
      </c>
      <c r="J352" s="34">
        <f>I352/F352</f>
        <v>0.5504271117963331</v>
      </c>
      <c r="K352" s="28"/>
      <c r="L352" s="61"/>
      <c r="M352" s="20"/>
    </row>
    <row r="353" spans="1:13" s="64" customFormat="1" ht="19.5" customHeight="1">
      <c r="A353" s="66"/>
      <c r="B353" s="22"/>
      <c r="C353" s="65"/>
      <c r="D353" s="67" t="s">
        <v>175</v>
      </c>
      <c r="E353" s="24" t="s">
        <v>69</v>
      </c>
      <c r="F353" s="26"/>
      <c r="G353" s="26"/>
      <c r="H353" s="26"/>
      <c r="I353" s="26"/>
      <c r="J353" s="27"/>
      <c r="K353" s="28">
        <v>516029</v>
      </c>
      <c r="L353" s="61">
        <v>238886.9</v>
      </c>
      <c r="M353" s="30">
        <f aca="true" t="shared" si="19" ref="M353:M375">L353/K353</f>
        <v>0.46293309096969354</v>
      </c>
    </row>
    <row r="354" spans="1:13" s="64" customFormat="1" ht="19.5" customHeight="1">
      <c r="A354" s="66"/>
      <c r="B354" s="68"/>
      <c r="C354" s="65"/>
      <c r="D354" s="67" t="s">
        <v>176</v>
      </c>
      <c r="E354" s="24" t="s">
        <v>70</v>
      </c>
      <c r="F354" s="26"/>
      <c r="G354" s="26"/>
      <c r="H354" s="26"/>
      <c r="I354" s="26"/>
      <c r="J354" s="27"/>
      <c r="K354" s="28">
        <v>29584</v>
      </c>
      <c r="L354" s="61">
        <v>29583.48</v>
      </c>
      <c r="M354" s="30">
        <f t="shared" si="19"/>
        <v>0.9999824229313142</v>
      </c>
    </row>
    <row r="355" spans="1:13" s="64" customFormat="1" ht="19.5" customHeight="1">
      <c r="A355" s="66"/>
      <c r="B355" s="68"/>
      <c r="C355" s="65"/>
      <c r="D355" s="67" t="s">
        <v>177</v>
      </c>
      <c r="E355" s="24" t="s">
        <v>71</v>
      </c>
      <c r="F355" s="26"/>
      <c r="G355" s="26"/>
      <c r="H355" s="26"/>
      <c r="I355" s="26"/>
      <c r="J355" s="27"/>
      <c r="K355" s="28">
        <v>95080</v>
      </c>
      <c r="L355" s="61">
        <v>35440.8</v>
      </c>
      <c r="M355" s="30">
        <f t="shared" si="19"/>
        <v>0.3727471602860749</v>
      </c>
    </row>
    <row r="356" spans="1:13" s="64" customFormat="1" ht="19.5" customHeight="1">
      <c r="A356" s="66"/>
      <c r="B356" s="68"/>
      <c r="C356" s="65"/>
      <c r="D356" s="67" t="s">
        <v>178</v>
      </c>
      <c r="E356" s="24" t="s">
        <v>72</v>
      </c>
      <c r="F356" s="26"/>
      <c r="G356" s="26"/>
      <c r="H356" s="26"/>
      <c r="I356" s="26"/>
      <c r="J356" s="27"/>
      <c r="K356" s="28">
        <v>13300</v>
      </c>
      <c r="L356" s="61">
        <v>5626.29</v>
      </c>
      <c r="M356" s="30">
        <f t="shared" si="19"/>
        <v>0.4230293233082707</v>
      </c>
    </row>
    <row r="357" spans="1:13" s="64" customFormat="1" ht="25.5" customHeight="1">
      <c r="A357" s="66"/>
      <c r="B357" s="68"/>
      <c r="C357" s="65"/>
      <c r="D357" s="67" t="s">
        <v>210</v>
      </c>
      <c r="E357" s="45" t="s">
        <v>99</v>
      </c>
      <c r="F357" s="26"/>
      <c r="G357" s="26"/>
      <c r="H357" s="26"/>
      <c r="I357" s="26"/>
      <c r="J357" s="27"/>
      <c r="K357" s="28">
        <v>11610</v>
      </c>
      <c r="L357" s="61">
        <v>6187.91</v>
      </c>
      <c r="M357" s="30">
        <f t="shared" si="19"/>
        <v>0.5329810508182601</v>
      </c>
    </row>
    <row r="358" spans="1:13" s="64" customFormat="1" ht="19.5" customHeight="1">
      <c r="A358" s="66"/>
      <c r="B358" s="68"/>
      <c r="C358" s="65"/>
      <c r="D358" s="65">
        <v>4210</v>
      </c>
      <c r="E358" s="24" t="s">
        <v>37</v>
      </c>
      <c r="F358" s="26"/>
      <c r="G358" s="26"/>
      <c r="H358" s="26"/>
      <c r="I358" s="26"/>
      <c r="J358" s="27"/>
      <c r="K358" s="28">
        <v>15000</v>
      </c>
      <c r="L358" s="61">
        <v>8006.11</v>
      </c>
      <c r="M358" s="30">
        <f t="shared" si="19"/>
        <v>0.5337406666666666</v>
      </c>
    </row>
    <row r="359" spans="1:13" s="64" customFormat="1" ht="19.5" customHeight="1">
      <c r="A359" s="66"/>
      <c r="B359" s="68"/>
      <c r="C359" s="65"/>
      <c r="D359" s="65">
        <v>4260</v>
      </c>
      <c r="E359" s="24" t="s">
        <v>73</v>
      </c>
      <c r="F359" s="26"/>
      <c r="G359" s="26"/>
      <c r="H359" s="26"/>
      <c r="I359" s="26"/>
      <c r="J359" s="27"/>
      <c r="K359" s="28">
        <v>43000</v>
      </c>
      <c r="L359" s="61">
        <v>12541.57</v>
      </c>
      <c r="M359" s="30">
        <f t="shared" si="19"/>
        <v>0.29166441860465114</v>
      </c>
    </row>
    <row r="360" spans="1:13" s="64" customFormat="1" ht="19.5" customHeight="1">
      <c r="A360" s="66"/>
      <c r="B360" s="68"/>
      <c r="C360" s="65"/>
      <c r="D360" s="65">
        <v>4270</v>
      </c>
      <c r="E360" s="24" t="s">
        <v>38</v>
      </c>
      <c r="F360" s="26"/>
      <c r="G360" s="26"/>
      <c r="H360" s="26"/>
      <c r="I360" s="26"/>
      <c r="J360" s="27"/>
      <c r="K360" s="28">
        <v>200</v>
      </c>
      <c r="L360" s="61">
        <v>73.2</v>
      </c>
      <c r="M360" s="30">
        <f t="shared" si="19"/>
        <v>0.366</v>
      </c>
    </row>
    <row r="361" spans="1:13" s="64" customFormat="1" ht="19.5" customHeight="1">
      <c r="A361" s="66"/>
      <c r="B361" s="68"/>
      <c r="C361" s="65"/>
      <c r="D361" s="65">
        <v>4280</v>
      </c>
      <c r="E361" s="24" t="s">
        <v>74</v>
      </c>
      <c r="F361" s="26"/>
      <c r="G361" s="26"/>
      <c r="H361" s="26"/>
      <c r="I361" s="26"/>
      <c r="J361" s="27"/>
      <c r="K361" s="28">
        <v>360</v>
      </c>
      <c r="L361" s="61">
        <v>45</v>
      </c>
      <c r="M361" s="30">
        <f t="shared" si="19"/>
        <v>0.125</v>
      </c>
    </row>
    <row r="362" spans="1:13" s="64" customFormat="1" ht="19.5" customHeight="1">
      <c r="A362" s="66"/>
      <c r="B362" s="68"/>
      <c r="C362" s="65"/>
      <c r="D362" s="65">
        <v>4300</v>
      </c>
      <c r="E362" s="24" t="s">
        <v>31</v>
      </c>
      <c r="F362" s="26"/>
      <c r="G362" s="26"/>
      <c r="H362" s="26"/>
      <c r="I362" s="26"/>
      <c r="J362" s="27"/>
      <c r="K362" s="28">
        <v>14950</v>
      </c>
      <c r="L362" s="61">
        <v>7039.93</v>
      </c>
      <c r="M362" s="30">
        <f t="shared" si="19"/>
        <v>0.4708983277591973</v>
      </c>
    </row>
    <row r="363" spans="1:13" s="64" customFormat="1" ht="19.5" customHeight="1">
      <c r="A363" s="66"/>
      <c r="B363" s="68"/>
      <c r="C363" s="65"/>
      <c r="D363" s="65">
        <v>4350</v>
      </c>
      <c r="E363" s="24" t="s">
        <v>77</v>
      </c>
      <c r="F363" s="26"/>
      <c r="G363" s="26"/>
      <c r="H363" s="26"/>
      <c r="I363" s="26"/>
      <c r="J363" s="27"/>
      <c r="K363" s="28">
        <v>1000</v>
      </c>
      <c r="L363" s="61">
        <v>707.46</v>
      </c>
      <c r="M363" s="30">
        <f t="shared" si="19"/>
        <v>0.7074600000000001</v>
      </c>
    </row>
    <row r="364" spans="1:13" s="64" customFormat="1" ht="25.5" customHeight="1">
      <c r="A364" s="66"/>
      <c r="B364" s="68"/>
      <c r="C364" s="65"/>
      <c r="D364" s="65">
        <v>4360</v>
      </c>
      <c r="E364" s="24" t="s">
        <v>211</v>
      </c>
      <c r="F364" s="26"/>
      <c r="G364" s="26"/>
      <c r="H364" s="26"/>
      <c r="I364" s="26"/>
      <c r="J364" s="27"/>
      <c r="K364" s="28">
        <v>1200</v>
      </c>
      <c r="L364" s="61">
        <v>762.49</v>
      </c>
      <c r="M364" s="30">
        <f t="shared" si="19"/>
        <v>0.6354083333333334</v>
      </c>
    </row>
    <row r="365" spans="1:13" s="64" customFormat="1" ht="24.75" customHeight="1">
      <c r="A365" s="66"/>
      <c r="B365" s="68"/>
      <c r="C365" s="65"/>
      <c r="D365" s="65">
        <v>4370</v>
      </c>
      <c r="E365" s="24" t="s">
        <v>81</v>
      </c>
      <c r="F365" s="26"/>
      <c r="G365" s="26"/>
      <c r="H365" s="26"/>
      <c r="I365" s="26"/>
      <c r="J365" s="27"/>
      <c r="K365" s="28">
        <v>5000</v>
      </c>
      <c r="L365" s="61">
        <v>2225.35</v>
      </c>
      <c r="M365" s="30">
        <f t="shared" si="19"/>
        <v>0.44506999999999997</v>
      </c>
    </row>
    <row r="366" spans="1:13" s="64" customFormat="1" ht="19.5" customHeight="1">
      <c r="A366" s="66"/>
      <c r="B366" s="68"/>
      <c r="C366" s="65"/>
      <c r="D366" s="65">
        <v>4410</v>
      </c>
      <c r="E366" s="24" t="s">
        <v>83</v>
      </c>
      <c r="F366" s="26"/>
      <c r="G366" s="26"/>
      <c r="H366" s="26"/>
      <c r="I366" s="26"/>
      <c r="J366" s="27"/>
      <c r="K366" s="28">
        <v>500</v>
      </c>
      <c r="L366" s="61">
        <v>192.72</v>
      </c>
      <c r="M366" s="30">
        <f t="shared" si="19"/>
        <v>0.38544</v>
      </c>
    </row>
    <row r="367" spans="1:13" s="64" customFormat="1" ht="19.5" customHeight="1">
      <c r="A367" s="66"/>
      <c r="B367" s="68"/>
      <c r="C367" s="65"/>
      <c r="D367" s="65">
        <v>4430</v>
      </c>
      <c r="E367" s="24" t="s">
        <v>44</v>
      </c>
      <c r="F367" s="26"/>
      <c r="G367" s="26"/>
      <c r="H367" s="26"/>
      <c r="I367" s="26"/>
      <c r="J367" s="27"/>
      <c r="K367" s="28">
        <v>400</v>
      </c>
      <c r="L367" s="61">
        <v>7</v>
      </c>
      <c r="M367" s="30">
        <f t="shared" si="19"/>
        <v>0.0175</v>
      </c>
    </row>
    <row r="368" spans="1:13" s="64" customFormat="1" ht="30" customHeight="1">
      <c r="A368" s="66"/>
      <c r="B368" s="68"/>
      <c r="C368" s="65"/>
      <c r="D368" s="65">
        <v>4440</v>
      </c>
      <c r="E368" s="24" t="s">
        <v>85</v>
      </c>
      <c r="F368" s="26"/>
      <c r="G368" s="26"/>
      <c r="H368" s="26"/>
      <c r="I368" s="26"/>
      <c r="J368" s="27"/>
      <c r="K368" s="28">
        <v>24000</v>
      </c>
      <c r="L368" s="61">
        <v>18000</v>
      </c>
      <c r="M368" s="30">
        <f t="shared" si="19"/>
        <v>0.75</v>
      </c>
    </row>
    <row r="369" spans="1:13" s="64" customFormat="1" ht="30" customHeight="1">
      <c r="A369" s="66"/>
      <c r="B369" s="68"/>
      <c r="C369" s="65"/>
      <c r="D369" s="65">
        <v>4700</v>
      </c>
      <c r="E369" s="45" t="s">
        <v>87</v>
      </c>
      <c r="F369" s="26"/>
      <c r="G369" s="26"/>
      <c r="H369" s="26"/>
      <c r="I369" s="26"/>
      <c r="J369" s="27"/>
      <c r="K369" s="28">
        <v>1800</v>
      </c>
      <c r="L369" s="61">
        <v>299</v>
      </c>
      <c r="M369" s="30">
        <f t="shared" si="19"/>
        <v>0.1661111111111111</v>
      </c>
    </row>
    <row r="370" spans="1:13" s="64" customFormat="1" ht="30" customHeight="1">
      <c r="A370" s="66"/>
      <c r="B370" s="68"/>
      <c r="C370" s="65"/>
      <c r="D370" s="65">
        <v>4740</v>
      </c>
      <c r="E370" s="45" t="s">
        <v>89</v>
      </c>
      <c r="F370" s="26"/>
      <c r="G370" s="26"/>
      <c r="H370" s="26"/>
      <c r="I370" s="26"/>
      <c r="J370" s="27"/>
      <c r="K370" s="28">
        <v>2000</v>
      </c>
      <c r="L370" s="61">
        <v>371.49</v>
      </c>
      <c r="M370" s="30">
        <f t="shared" si="19"/>
        <v>0.185745</v>
      </c>
    </row>
    <row r="371" spans="1:13" s="64" customFormat="1" ht="30" customHeight="1">
      <c r="A371" s="66"/>
      <c r="B371" s="68"/>
      <c r="C371" s="65"/>
      <c r="D371" s="65">
        <v>4750</v>
      </c>
      <c r="E371" s="45" t="s">
        <v>91</v>
      </c>
      <c r="F371" s="26"/>
      <c r="G371" s="26"/>
      <c r="H371" s="26"/>
      <c r="I371" s="26"/>
      <c r="J371" s="27"/>
      <c r="K371" s="28">
        <v>9000</v>
      </c>
      <c r="L371" s="61">
        <v>5947.22</v>
      </c>
      <c r="M371" s="30">
        <f t="shared" si="19"/>
        <v>0.6608022222222223</v>
      </c>
    </row>
    <row r="372" spans="1:13" s="64" customFormat="1" ht="38.25" customHeight="1">
      <c r="A372" s="66"/>
      <c r="B372" s="68"/>
      <c r="C372" s="71">
        <v>85220</v>
      </c>
      <c r="D372" s="71"/>
      <c r="E372" s="39" t="s">
        <v>247</v>
      </c>
      <c r="F372" s="16"/>
      <c r="G372" s="16"/>
      <c r="H372" s="16"/>
      <c r="I372" s="16"/>
      <c r="J372" s="17"/>
      <c r="K372" s="18">
        <f>SUM(K373:K375)</f>
        <v>12500</v>
      </c>
      <c r="L372" s="18">
        <f>SUM(L373:L375)</f>
        <v>0</v>
      </c>
      <c r="M372" s="20">
        <f t="shared" si="19"/>
        <v>0</v>
      </c>
    </row>
    <row r="373" spans="1:13" s="64" customFormat="1" ht="23.25" customHeight="1">
      <c r="A373" s="66"/>
      <c r="B373" s="68"/>
      <c r="C373" s="65"/>
      <c r="D373" s="65">
        <v>4170</v>
      </c>
      <c r="E373" s="45" t="s">
        <v>36</v>
      </c>
      <c r="F373" s="26"/>
      <c r="G373" s="26"/>
      <c r="H373" s="26"/>
      <c r="I373" s="26"/>
      <c r="J373" s="27"/>
      <c r="K373" s="28">
        <v>8000</v>
      </c>
      <c r="L373" s="61"/>
      <c r="M373" s="30">
        <f t="shared" si="19"/>
        <v>0</v>
      </c>
    </row>
    <row r="374" spans="1:13" s="64" customFormat="1" ht="24" customHeight="1">
      <c r="A374" s="66"/>
      <c r="B374" s="68"/>
      <c r="C374" s="65"/>
      <c r="D374" s="65">
        <v>4210</v>
      </c>
      <c r="E374" s="45" t="s">
        <v>37</v>
      </c>
      <c r="F374" s="26"/>
      <c r="G374" s="26"/>
      <c r="H374" s="26"/>
      <c r="I374" s="26"/>
      <c r="J374" s="27"/>
      <c r="K374" s="28">
        <v>500</v>
      </c>
      <c r="L374" s="61"/>
      <c r="M374" s="30">
        <f t="shared" si="19"/>
        <v>0</v>
      </c>
    </row>
    <row r="375" spans="1:13" s="64" customFormat="1" ht="24.75" customHeight="1">
      <c r="A375" s="66"/>
      <c r="B375" s="68"/>
      <c r="C375" s="65"/>
      <c r="D375" s="65">
        <v>4300</v>
      </c>
      <c r="E375" s="45" t="s">
        <v>31</v>
      </c>
      <c r="F375" s="26"/>
      <c r="G375" s="26"/>
      <c r="H375" s="26"/>
      <c r="I375" s="26"/>
      <c r="J375" s="27"/>
      <c r="K375" s="28">
        <v>4000</v>
      </c>
      <c r="L375" s="61"/>
      <c r="M375" s="30">
        <f t="shared" si="19"/>
        <v>0</v>
      </c>
    </row>
    <row r="376" spans="1:13" s="64" customFormat="1" ht="30.75" customHeight="1">
      <c r="A376" s="69"/>
      <c r="B376" s="70"/>
      <c r="C376" s="71">
        <v>85228</v>
      </c>
      <c r="D376" s="71"/>
      <c r="E376" s="14" t="s">
        <v>212</v>
      </c>
      <c r="F376" s="16">
        <f>SUM(F377:F389)</f>
        <v>72000</v>
      </c>
      <c r="G376" s="16">
        <f>SUM(G377:G389)</f>
        <v>0</v>
      </c>
      <c r="H376" s="16">
        <f>SUM(H377:H389)</f>
        <v>0</v>
      </c>
      <c r="I376" s="16">
        <f>SUM(I377:I389)</f>
        <v>41406.25</v>
      </c>
      <c r="J376" s="33">
        <f>I376/F376</f>
        <v>0.5750868055555556</v>
      </c>
      <c r="K376" s="18">
        <f>SUM(K377:K390)</f>
        <v>718508</v>
      </c>
      <c r="L376" s="18">
        <f>SUM(L377:L390)</f>
        <v>394787.5200000001</v>
      </c>
      <c r="M376" s="20">
        <f>L376/K376</f>
        <v>0.549454592015677</v>
      </c>
    </row>
    <row r="377" spans="1:13" s="64" customFormat="1" ht="21.75" customHeight="1">
      <c r="A377" s="69"/>
      <c r="B377" s="70"/>
      <c r="C377" s="71"/>
      <c r="D377" s="67" t="s">
        <v>63</v>
      </c>
      <c r="E377" s="24" t="s">
        <v>64</v>
      </c>
      <c r="F377" s="26">
        <v>72000</v>
      </c>
      <c r="G377" s="26"/>
      <c r="H377" s="26"/>
      <c r="I377" s="26">
        <v>41406.25</v>
      </c>
      <c r="J377" s="34">
        <f>I377/F377</f>
        <v>0.5750868055555556</v>
      </c>
      <c r="K377" s="18"/>
      <c r="L377" s="72"/>
      <c r="M377" s="20"/>
    </row>
    <row r="378" spans="1:13" s="64" customFormat="1" ht="30.75" customHeight="1">
      <c r="A378" s="69"/>
      <c r="B378" s="70"/>
      <c r="C378" s="71"/>
      <c r="D378" s="67" t="s">
        <v>174</v>
      </c>
      <c r="E378" s="24" t="s">
        <v>68</v>
      </c>
      <c r="F378" s="26"/>
      <c r="G378" s="26"/>
      <c r="H378" s="26"/>
      <c r="I378" s="26"/>
      <c r="J378" s="34"/>
      <c r="K378" s="28">
        <v>6000</v>
      </c>
      <c r="L378" s="61">
        <v>2670.18</v>
      </c>
      <c r="M378" s="30">
        <f aca="true" t="shared" si="20" ref="M378:M391">L378/K378</f>
        <v>0.44503</v>
      </c>
    </row>
    <row r="379" spans="1:13" s="64" customFormat="1" ht="19.5" customHeight="1">
      <c r="A379" s="66"/>
      <c r="B379" s="68"/>
      <c r="C379" s="65"/>
      <c r="D379" s="65">
        <v>4010</v>
      </c>
      <c r="E379" s="24" t="s">
        <v>69</v>
      </c>
      <c r="F379" s="26"/>
      <c r="G379" s="26"/>
      <c r="H379" s="26"/>
      <c r="I379" s="26"/>
      <c r="J379" s="27"/>
      <c r="K379" s="28">
        <v>471080</v>
      </c>
      <c r="L379" s="61">
        <v>272715.28</v>
      </c>
      <c r="M379" s="30">
        <f t="shared" si="20"/>
        <v>0.5789150038210071</v>
      </c>
    </row>
    <row r="380" spans="1:13" s="64" customFormat="1" ht="19.5" customHeight="1">
      <c r="A380" s="66"/>
      <c r="B380" s="68"/>
      <c r="C380" s="65"/>
      <c r="D380" s="65">
        <v>4040</v>
      </c>
      <c r="E380" s="24" t="s">
        <v>70</v>
      </c>
      <c r="F380" s="26"/>
      <c r="G380" s="26"/>
      <c r="H380" s="26"/>
      <c r="I380" s="26"/>
      <c r="J380" s="27"/>
      <c r="K380" s="28">
        <v>32678</v>
      </c>
      <c r="L380" s="61">
        <v>32677.02</v>
      </c>
      <c r="M380" s="30">
        <f t="shared" si="20"/>
        <v>0.9999700104045536</v>
      </c>
    </row>
    <row r="381" spans="1:13" s="64" customFormat="1" ht="19.5" customHeight="1">
      <c r="A381" s="66"/>
      <c r="B381" s="68"/>
      <c r="C381" s="65"/>
      <c r="D381" s="65">
        <v>4110</v>
      </c>
      <c r="E381" s="24" t="s">
        <v>71</v>
      </c>
      <c r="F381" s="26"/>
      <c r="G381" s="26"/>
      <c r="H381" s="26"/>
      <c r="I381" s="26"/>
      <c r="J381" s="27"/>
      <c r="K381" s="28">
        <v>133000</v>
      </c>
      <c r="L381" s="61">
        <v>43820.08</v>
      </c>
      <c r="M381" s="30">
        <f t="shared" si="20"/>
        <v>0.3294742857142857</v>
      </c>
    </row>
    <row r="382" spans="1:13" s="64" customFormat="1" ht="19.5" customHeight="1">
      <c r="A382" s="66"/>
      <c r="B382" s="68"/>
      <c r="C382" s="65"/>
      <c r="D382" s="65">
        <v>4120</v>
      </c>
      <c r="E382" s="24" t="s">
        <v>72</v>
      </c>
      <c r="F382" s="26"/>
      <c r="G382" s="26"/>
      <c r="H382" s="26"/>
      <c r="I382" s="26"/>
      <c r="J382" s="27"/>
      <c r="K382" s="59">
        <v>18380</v>
      </c>
      <c r="L382" s="61">
        <v>7481.27</v>
      </c>
      <c r="M382" s="30">
        <f t="shared" si="20"/>
        <v>0.40703318824809576</v>
      </c>
    </row>
    <row r="383" spans="1:13" s="64" customFormat="1" ht="26.25" customHeight="1">
      <c r="A383" s="66"/>
      <c r="B383" s="68"/>
      <c r="C383" s="65"/>
      <c r="D383" s="65">
        <v>4140</v>
      </c>
      <c r="E383" s="24" t="s">
        <v>99</v>
      </c>
      <c r="F383" s="26"/>
      <c r="G383" s="26"/>
      <c r="H383" s="26"/>
      <c r="I383" s="26"/>
      <c r="J383" s="27"/>
      <c r="K383" s="59">
        <v>28000</v>
      </c>
      <c r="L383" s="61">
        <v>16970.84</v>
      </c>
      <c r="M383" s="30">
        <f t="shared" si="20"/>
        <v>0.6061014285714286</v>
      </c>
    </row>
    <row r="384" spans="1:13" s="64" customFormat="1" ht="19.5" customHeight="1">
      <c r="A384" s="66"/>
      <c r="B384" s="68"/>
      <c r="C384" s="65"/>
      <c r="D384" s="65">
        <v>4210</v>
      </c>
      <c r="E384" s="24" t="s">
        <v>37</v>
      </c>
      <c r="F384" s="26"/>
      <c r="G384" s="26"/>
      <c r="H384" s="26"/>
      <c r="I384" s="26"/>
      <c r="J384" s="27"/>
      <c r="K384" s="59">
        <v>500</v>
      </c>
      <c r="L384" s="61">
        <v>3.12</v>
      </c>
      <c r="M384" s="30">
        <f t="shared" si="20"/>
        <v>0.00624</v>
      </c>
    </row>
    <row r="385" spans="1:13" s="64" customFormat="1" ht="19.5" customHeight="1">
      <c r="A385" s="66"/>
      <c r="B385" s="68"/>
      <c r="C385" s="65"/>
      <c r="D385" s="65">
        <v>4260</v>
      </c>
      <c r="E385" s="24" t="s">
        <v>73</v>
      </c>
      <c r="F385" s="26"/>
      <c r="G385" s="26"/>
      <c r="H385" s="26"/>
      <c r="I385" s="26"/>
      <c r="J385" s="27"/>
      <c r="K385" s="59">
        <v>1500</v>
      </c>
      <c r="L385" s="61">
        <v>114.36</v>
      </c>
      <c r="M385" s="30">
        <f t="shared" si="20"/>
        <v>0.07624</v>
      </c>
    </row>
    <row r="386" spans="1:13" s="64" customFormat="1" ht="19.5" customHeight="1">
      <c r="A386" s="66"/>
      <c r="B386" s="68"/>
      <c r="C386" s="65"/>
      <c r="D386" s="65">
        <v>4280</v>
      </c>
      <c r="E386" s="24" t="s">
        <v>74</v>
      </c>
      <c r="F386" s="26"/>
      <c r="G386" s="26"/>
      <c r="H386" s="26"/>
      <c r="I386" s="26"/>
      <c r="J386" s="27"/>
      <c r="K386" s="59">
        <v>2000</v>
      </c>
      <c r="L386" s="61">
        <v>80</v>
      </c>
      <c r="M386" s="30">
        <f t="shared" si="20"/>
        <v>0.04</v>
      </c>
    </row>
    <row r="387" spans="1:13" s="64" customFormat="1" ht="19.5" customHeight="1">
      <c r="A387" s="66"/>
      <c r="B387" s="68"/>
      <c r="C387" s="65"/>
      <c r="D387" s="65">
        <v>4300</v>
      </c>
      <c r="E387" s="24" t="s">
        <v>31</v>
      </c>
      <c r="F387" s="26"/>
      <c r="G387" s="26"/>
      <c r="H387" s="26"/>
      <c r="I387" s="26"/>
      <c r="J387" s="27"/>
      <c r="K387" s="59">
        <v>570</v>
      </c>
      <c r="L387" s="61">
        <v>7.37</v>
      </c>
      <c r="M387" s="30">
        <f t="shared" si="20"/>
        <v>0.012929824561403508</v>
      </c>
    </row>
    <row r="388" spans="1:13" s="64" customFormat="1" ht="19.5" customHeight="1">
      <c r="A388" s="66"/>
      <c r="B388" s="68"/>
      <c r="C388" s="65"/>
      <c r="D388" s="65">
        <v>4410</v>
      </c>
      <c r="E388" s="24" t="s">
        <v>83</v>
      </c>
      <c r="F388" s="26"/>
      <c r="G388" s="26"/>
      <c r="H388" s="26"/>
      <c r="I388" s="26"/>
      <c r="J388" s="27"/>
      <c r="K388" s="59">
        <v>300</v>
      </c>
      <c r="L388" s="61">
        <v>58</v>
      </c>
      <c r="M388" s="30">
        <f t="shared" si="20"/>
        <v>0.19333333333333333</v>
      </c>
    </row>
    <row r="389" spans="1:13" s="64" customFormat="1" ht="33" customHeight="1">
      <c r="A389" s="66"/>
      <c r="B389" s="68"/>
      <c r="C389" s="65"/>
      <c r="D389" s="65">
        <v>4440</v>
      </c>
      <c r="E389" s="24" t="s">
        <v>85</v>
      </c>
      <c r="F389" s="26"/>
      <c r="G389" s="26"/>
      <c r="H389" s="26"/>
      <c r="I389" s="26"/>
      <c r="J389" s="27"/>
      <c r="K389" s="59">
        <v>24000</v>
      </c>
      <c r="L389" s="61">
        <v>18000</v>
      </c>
      <c r="M389" s="30">
        <f t="shared" si="20"/>
        <v>0.75</v>
      </c>
    </row>
    <row r="390" spans="1:13" s="64" customFormat="1" ht="25.5" customHeight="1">
      <c r="A390" s="66"/>
      <c r="B390" s="68"/>
      <c r="C390" s="65"/>
      <c r="D390" s="65">
        <v>4700</v>
      </c>
      <c r="E390" s="24" t="s">
        <v>87</v>
      </c>
      <c r="F390" s="26"/>
      <c r="G390" s="26"/>
      <c r="H390" s="26"/>
      <c r="I390" s="26"/>
      <c r="J390" s="27"/>
      <c r="K390" s="59">
        <v>500</v>
      </c>
      <c r="L390" s="61">
        <v>190</v>
      </c>
      <c r="M390" s="30">
        <f t="shared" si="20"/>
        <v>0.38</v>
      </c>
    </row>
    <row r="391" spans="1:13" s="64" customFormat="1" ht="19.5" customHeight="1">
      <c r="A391" s="69"/>
      <c r="B391" s="70"/>
      <c r="C391" s="71">
        <v>85295</v>
      </c>
      <c r="D391" s="71"/>
      <c r="E391" s="14" t="s">
        <v>28</v>
      </c>
      <c r="F391" s="16">
        <f>SUM(F392:F405)</f>
        <v>113086</v>
      </c>
      <c r="G391" s="16">
        <f>SUM(G392:G405)</f>
        <v>0</v>
      </c>
      <c r="H391" s="16">
        <f>G391/F391</f>
        <v>0</v>
      </c>
      <c r="I391" s="16">
        <f>SUM(I392:I405)</f>
        <v>76628</v>
      </c>
      <c r="J391" s="33">
        <f>I391/F391</f>
        <v>0.6776081919954725</v>
      </c>
      <c r="K391" s="60">
        <f>SUM(K392:K405)</f>
        <v>361664</v>
      </c>
      <c r="L391" s="60">
        <f>SUM(L392:L405)</f>
        <v>192162.21000000002</v>
      </c>
      <c r="M391" s="20">
        <f t="shared" si="20"/>
        <v>0.5313280005751195</v>
      </c>
    </row>
    <row r="392" spans="1:13" s="64" customFormat="1" ht="27.75" customHeight="1">
      <c r="A392" s="66"/>
      <c r="B392" s="68"/>
      <c r="C392" s="65"/>
      <c r="D392" s="67" t="s">
        <v>213</v>
      </c>
      <c r="E392" s="24" t="s">
        <v>173</v>
      </c>
      <c r="F392" s="26">
        <v>113086</v>
      </c>
      <c r="G392" s="26"/>
      <c r="H392" s="26"/>
      <c r="I392" s="26">
        <v>76628</v>
      </c>
      <c r="J392" s="34">
        <f>I392/F392</f>
        <v>0.6776081919954725</v>
      </c>
      <c r="K392" s="59"/>
      <c r="L392" s="61"/>
      <c r="M392" s="20"/>
    </row>
    <row r="393" spans="1:13" s="64" customFormat="1" ht="23.25" customHeight="1">
      <c r="A393" s="66"/>
      <c r="B393" s="68"/>
      <c r="C393" s="65"/>
      <c r="D393" s="67" t="s">
        <v>174</v>
      </c>
      <c r="E393" s="24" t="s">
        <v>68</v>
      </c>
      <c r="F393" s="26"/>
      <c r="G393" s="26"/>
      <c r="H393" s="26"/>
      <c r="I393" s="26"/>
      <c r="J393" s="34"/>
      <c r="K393" s="59">
        <v>160</v>
      </c>
      <c r="L393" s="61">
        <v>77.31</v>
      </c>
      <c r="M393" s="30">
        <f aca="true" t="shared" si="21" ref="M393:M419">L393/K393</f>
        <v>0.4831875</v>
      </c>
    </row>
    <row r="394" spans="1:13" s="64" customFormat="1" ht="19.5" customHeight="1">
      <c r="A394" s="66"/>
      <c r="B394" s="68"/>
      <c r="C394" s="65"/>
      <c r="D394" s="65">
        <v>3110</v>
      </c>
      <c r="E394" s="24" t="s">
        <v>30</v>
      </c>
      <c r="F394" s="26"/>
      <c r="G394" s="26"/>
      <c r="H394" s="26"/>
      <c r="I394" s="26"/>
      <c r="J394" s="34"/>
      <c r="K394" s="59">
        <v>216226</v>
      </c>
      <c r="L394" s="61">
        <v>119204.29</v>
      </c>
      <c r="M394" s="30">
        <f t="shared" si="21"/>
        <v>0.5512948951559942</v>
      </c>
    </row>
    <row r="395" spans="1:13" s="64" customFormat="1" ht="19.5" customHeight="1">
      <c r="A395" s="66"/>
      <c r="B395" s="68"/>
      <c r="C395" s="65"/>
      <c r="D395" s="65">
        <v>4010</v>
      </c>
      <c r="E395" s="24" t="s">
        <v>69</v>
      </c>
      <c r="F395" s="26"/>
      <c r="G395" s="26"/>
      <c r="H395" s="26"/>
      <c r="I395" s="26"/>
      <c r="J395" s="34"/>
      <c r="K395" s="59">
        <v>50776</v>
      </c>
      <c r="L395" s="61">
        <v>24192.27</v>
      </c>
      <c r="M395" s="30">
        <f t="shared" si="21"/>
        <v>0.47645088230660154</v>
      </c>
    </row>
    <row r="396" spans="1:13" s="64" customFormat="1" ht="19.5" customHeight="1">
      <c r="A396" s="66"/>
      <c r="B396" s="68"/>
      <c r="C396" s="65"/>
      <c r="D396" s="65">
        <v>4040</v>
      </c>
      <c r="E396" s="24" t="s">
        <v>70</v>
      </c>
      <c r="F396" s="26"/>
      <c r="G396" s="26"/>
      <c r="H396" s="26"/>
      <c r="I396" s="26"/>
      <c r="J396" s="34"/>
      <c r="K396" s="28">
        <v>3402</v>
      </c>
      <c r="L396" s="61">
        <v>3401.9</v>
      </c>
      <c r="M396" s="30">
        <f t="shared" si="21"/>
        <v>0.9999706055261611</v>
      </c>
    </row>
    <row r="397" spans="1:13" s="64" customFormat="1" ht="19.5" customHeight="1">
      <c r="A397" s="66"/>
      <c r="B397" s="68"/>
      <c r="C397" s="65"/>
      <c r="D397" s="65">
        <v>4110</v>
      </c>
      <c r="E397" s="24" t="s">
        <v>71</v>
      </c>
      <c r="F397" s="26"/>
      <c r="G397" s="26"/>
      <c r="H397" s="26"/>
      <c r="I397" s="26"/>
      <c r="J397" s="34"/>
      <c r="K397" s="59">
        <v>8740</v>
      </c>
      <c r="L397" s="61">
        <v>4303.89</v>
      </c>
      <c r="M397" s="30">
        <f t="shared" si="21"/>
        <v>0.49243592677345543</v>
      </c>
    </row>
    <row r="398" spans="1:13" s="64" customFormat="1" ht="19.5" customHeight="1">
      <c r="A398" s="66"/>
      <c r="B398" s="68"/>
      <c r="C398" s="65"/>
      <c r="D398" s="65">
        <v>4120</v>
      </c>
      <c r="E398" s="24" t="s">
        <v>72</v>
      </c>
      <c r="F398" s="26"/>
      <c r="G398" s="26"/>
      <c r="H398" s="26"/>
      <c r="I398" s="26"/>
      <c r="J398" s="34"/>
      <c r="K398" s="59">
        <v>1210</v>
      </c>
      <c r="L398" s="61">
        <v>667.81</v>
      </c>
      <c r="M398" s="30">
        <f t="shared" si="21"/>
        <v>0.5519090909090909</v>
      </c>
    </row>
    <row r="399" spans="1:13" s="64" customFormat="1" ht="23.25" customHeight="1">
      <c r="A399" s="66"/>
      <c r="B399" s="68"/>
      <c r="C399" s="65"/>
      <c r="D399" s="65">
        <v>4140</v>
      </c>
      <c r="E399" s="24" t="s">
        <v>99</v>
      </c>
      <c r="F399" s="26"/>
      <c r="G399" s="26"/>
      <c r="H399" s="26"/>
      <c r="I399" s="26"/>
      <c r="J399" s="34"/>
      <c r="K399" s="59">
        <v>1370</v>
      </c>
      <c r="L399" s="61">
        <v>798.04</v>
      </c>
      <c r="M399" s="30">
        <f t="shared" si="21"/>
        <v>0.5825109489051095</v>
      </c>
    </row>
    <row r="400" spans="1:13" s="64" customFormat="1" ht="19.5" customHeight="1">
      <c r="A400" s="66"/>
      <c r="B400" s="68"/>
      <c r="C400" s="65"/>
      <c r="D400" s="23">
        <v>4210</v>
      </c>
      <c r="E400" s="24" t="s">
        <v>37</v>
      </c>
      <c r="F400" s="26"/>
      <c r="G400" s="26"/>
      <c r="H400" s="26"/>
      <c r="I400" s="26"/>
      <c r="J400" s="34"/>
      <c r="K400" s="59">
        <v>4000</v>
      </c>
      <c r="L400" s="61">
        <v>1080.16</v>
      </c>
      <c r="M400" s="30">
        <f t="shared" si="21"/>
        <v>0.27004</v>
      </c>
    </row>
    <row r="401" spans="1:13" s="64" customFormat="1" ht="19.5" customHeight="1">
      <c r="A401" s="66"/>
      <c r="B401" s="68"/>
      <c r="C401" s="65"/>
      <c r="D401" s="23">
        <v>4220</v>
      </c>
      <c r="E401" s="24" t="s">
        <v>197</v>
      </c>
      <c r="F401" s="26"/>
      <c r="G401" s="26"/>
      <c r="H401" s="26"/>
      <c r="I401" s="26"/>
      <c r="J401" s="34"/>
      <c r="K401" s="59">
        <v>66600</v>
      </c>
      <c r="L401" s="61">
        <v>33744.04</v>
      </c>
      <c r="M401" s="30">
        <f t="shared" si="21"/>
        <v>0.5066672672672673</v>
      </c>
    </row>
    <row r="402" spans="1:13" s="64" customFormat="1" ht="19.5" customHeight="1">
      <c r="A402" s="66"/>
      <c r="B402" s="68"/>
      <c r="C402" s="65"/>
      <c r="D402" s="23">
        <v>4260</v>
      </c>
      <c r="E402" s="24" t="s">
        <v>73</v>
      </c>
      <c r="F402" s="26"/>
      <c r="G402" s="26"/>
      <c r="H402" s="26"/>
      <c r="I402" s="26"/>
      <c r="J402" s="34"/>
      <c r="K402" s="59">
        <v>3000</v>
      </c>
      <c r="L402" s="61">
        <v>1880.75</v>
      </c>
      <c r="M402" s="30">
        <f t="shared" si="21"/>
        <v>0.6269166666666667</v>
      </c>
    </row>
    <row r="403" spans="1:13" s="64" customFormat="1" ht="19.5" customHeight="1">
      <c r="A403" s="66"/>
      <c r="B403" s="68"/>
      <c r="C403" s="65"/>
      <c r="D403" s="23">
        <v>4270</v>
      </c>
      <c r="E403" s="24" t="s">
        <v>38</v>
      </c>
      <c r="F403" s="26"/>
      <c r="G403" s="26"/>
      <c r="H403" s="26"/>
      <c r="I403" s="26"/>
      <c r="J403" s="34"/>
      <c r="K403" s="59">
        <v>300</v>
      </c>
      <c r="L403" s="61">
        <v>40</v>
      </c>
      <c r="M403" s="30">
        <f t="shared" si="21"/>
        <v>0.13333333333333333</v>
      </c>
    </row>
    <row r="404" spans="1:13" s="64" customFormat="1" ht="19.5" customHeight="1">
      <c r="A404" s="66"/>
      <c r="B404" s="68"/>
      <c r="C404" s="65"/>
      <c r="D404" s="23">
        <v>4300</v>
      </c>
      <c r="E404" s="24" t="s">
        <v>31</v>
      </c>
      <c r="F404" s="26"/>
      <c r="G404" s="26"/>
      <c r="H404" s="26"/>
      <c r="I404" s="26"/>
      <c r="J404" s="34"/>
      <c r="K404" s="59">
        <v>3000</v>
      </c>
      <c r="L404" s="61">
        <v>611.75</v>
      </c>
      <c r="M404" s="30">
        <f t="shared" si="21"/>
        <v>0.20391666666666666</v>
      </c>
    </row>
    <row r="405" spans="1:13" s="64" customFormat="1" ht="25.5" customHeight="1">
      <c r="A405" s="66"/>
      <c r="B405" s="68"/>
      <c r="C405" s="65"/>
      <c r="D405" s="23">
        <v>4440</v>
      </c>
      <c r="E405" s="24" t="s">
        <v>85</v>
      </c>
      <c r="F405" s="26"/>
      <c r="G405" s="26"/>
      <c r="H405" s="26"/>
      <c r="I405" s="26"/>
      <c r="J405" s="34"/>
      <c r="K405" s="59">
        <v>2880</v>
      </c>
      <c r="L405" s="61">
        <v>2160</v>
      </c>
      <c r="M405" s="30">
        <f t="shared" si="21"/>
        <v>0.75</v>
      </c>
    </row>
    <row r="406" spans="1:13" s="64" customFormat="1" ht="25.5" customHeight="1">
      <c r="A406" s="145" t="s">
        <v>269</v>
      </c>
      <c r="B406" s="146">
        <v>853</v>
      </c>
      <c r="C406" s="147"/>
      <c r="D406" s="148"/>
      <c r="E406" s="149" t="s">
        <v>248</v>
      </c>
      <c r="F406" s="150">
        <f>SUM(F407)</f>
        <v>210838</v>
      </c>
      <c r="G406" s="150">
        <f>SUM(G407)</f>
        <v>0</v>
      </c>
      <c r="H406" s="150">
        <f>SUM(H407)</f>
        <v>0</v>
      </c>
      <c r="I406" s="150">
        <f>SUM(I407)</f>
        <v>0</v>
      </c>
      <c r="J406" s="126">
        <f>I406/F406</f>
        <v>0</v>
      </c>
      <c r="K406" s="151">
        <f>SUM(K407)</f>
        <v>188700</v>
      </c>
      <c r="L406" s="151">
        <f>SUM(L407)</f>
        <v>0</v>
      </c>
      <c r="M406" s="152">
        <f t="shared" si="21"/>
        <v>0</v>
      </c>
    </row>
    <row r="407" spans="1:13" s="64" customFormat="1" ht="25.5" customHeight="1">
      <c r="A407" s="69"/>
      <c r="B407" s="70"/>
      <c r="C407" s="71">
        <v>85395</v>
      </c>
      <c r="D407" s="32"/>
      <c r="E407" s="14" t="s">
        <v>28</v>
      </c>
      <c r="F407" s="16">
        <f>SUM(F408:F419)</f>
        <v>210838</v>
      </c>
      <c r="G407" s="16">
        <f>SUM(G408:G419)</f>
        <v>0</v>
      </c>
      <c r="H407" s="16">
        <f>SUM(H408:H419)</f>
        <v>0</v>
      </c>
      <c r="I407" s="16">
        <f>SUM(I408:I419)</f>
        <v>0</v>
      </c>
      <c r="J407" s="34">
        <f>I407/F407</f>
        <v>0</v>
      </c>
      <c r="K407" s="60">
        <f>SUM(K408:K419)</f>
        <v>188700</v>
      </c>
      <c r="L407" s="60">
        <f>SUM(L408:L419)</f>
        <v>0</v>
      </c>
      <c r="M407" s="30">
        <f t="shared" si="21"/>
        <v>0</v>
      </c>
    </row>
    <row r="408" spans="1:13" s="64" customFormat="1" ht="27.75" customHeight="1">
      <c r="A408" s="69"/>
      <c r="B408" s="70"/>
      <c r="C408" s="71"/>
      <c r="D408" s="23">
        <v>2008</v>
      </c>
      <c r="E408" s="24" t="s">
        <v>274</v>
      </c>
      <c r="F408" s="26">
        <v>188700</v>
      </c>
      <c r="G408" s="26"/>
      <c r="H408" s="26"/>
      <c r="I408" s="26"/>
      <c r="J408" s="34">
        <f>I408/F408</f>
        <v>0</v>
      </c>
      <c r="K408" s="59"/>
      <c r="L408" s="61"/>
      <c r="M408" s="30"/>
    </row>
    <row r="409" spans="1:13" s="64" customFormat="1" ht="31.5" customHeight="1">
      <c r="A409" s="66"/>
      <c r="B409" s="68"/>
      <c r="C409" s="65"/>
      <c r="D409" s="23">
        <v>2009</v>
      </c>
      <c r="E409" s="24" t="s">
        <v>274</v>
      </c>
      <c r="F409" s="26">
        <v>22138</v>
      </c>
      <c r="G409" s="26"/>
      <c r="H409" s="26"/>
      <c r="I409" s="26"/>
      <c r="J409" s="34">
        <f>I409/F409</f>
        <v>0</v>
      </c>
      <c r="K409" s="59"/>
      <c r="L409" s="61"/>
      <c r="M409" s="30"/>
    </row>
    <row r="410" spans="1:13" s="64" customFormat="1" ht="25.5" customHeight="1">
      <c r="A410" s="66"/>
      <c r="B410" s="68"/>
      <c r="C410" s="65"/>
      <c r="D410" s="23">
        <v>4018</v>
      </c>
      <c r="E410" s="24" t="s">
        <v>69</v>
      </c>
      <c r="F410" s="26"/>
      <c r="G410" s="26"/>
      <c r="H410" s="26"/>
      <c r="I410" s="26"/>
      <c r="J410" s="34"/>
      <c r="K410" s="59">
        <v>31900</v>
      </c>
      <c r="L410" s="61"/>
      <c r="M410" s="30">
        <f t="shared" si="21"/>
        <v>0</v>
      </c>
    </row>
    <row r="411" spans="1:13" s="64" customFormat="1" ht="25.5" customHeight="1">
      <c r="A411" s="66"/>
      <c r="B411" s="68"/>
      <c r="C411" s="65"/>
      <c r="D411" s="23">
        <v>4118</v>
      </c>
      <c r="E411" s="24" t="s">
        <v>249</v>
      </c>
      <c r="F411" s="26"/>
      <c r="G411" s="26"/>
      <c r="H411" s="26"/>
      <c r="I411" s="26"/>
      <c r="J411" s="34"/>
      <c r="K411" s="59">
        <v>6918</v>
      </c>
      <c r="L411" s="61"/>
      <c r="M411" s="30">
        <f t="shared" si="21"/>
        <v>0</v>
      </c>
    </row>
    <row r="412" spans="1:13" s="64" customFormat="1" ht="25.5" customHeight="1">
      <c r="A412" s="66"/>
      <c r="B412" s="68"/>
      <c r="C412" s="65"/>
      <c r="D412" s="23">
        <v>4128</v>
      </c>
      <c r="E412" s="24" t="s">
        <v>72</v>
      </c>
      <c r="F412" s="26"/>
      <c r="G412" s="26"/>
      <c r="H412" s="26"/>
      <c r="I412" s="26"/>
      <c r="J412" s="34"/>
      <c r="K412" s="59">
        <v>582</v>
      </c>
      <c r="L412" s="61"/>
      <c r="M412" s="30">
        <f t="shared" si="21"/>
        <v>0</v>
      </c>
    </row>
    <row r="413" spans="1:13" s="64" customFormat="1" ht="25.5" customHeight="1">
      <c r="A413" s="66"/>
      <c r="B413" s="68"/>
      <c r="C413" s="65"/>
      <c r="D413" s="23">
        <v>4218</v>
      </c>
      <c r="E413" s="24" t="s">
        <v>37</v>
      </c>
      <c r="F413" s="26"/>
      <c r="G413" s="26"/>
      <c r="H413" s="26"/>
      <c r="I413" s="26"/>
      <c r="J413" s="34"/>
      <c r="K413" s="59">
        <v>7393</v>
      </c>
      <c r="L413" s="61"/>
      <c r="M413" s="30">
        <f t="shared" si="21"/>
        <v>0</v>
      </c>
    </row>
    <row r="414" spans="1:13" s="64" customFormat="1" ht="25.5" customHeight="1">
      <c r="A414" s="66"/>
      <c r="B414" s="68"/>
      <c r="C414" s="65"/>
      <c r="D414" s="23">
        <v>4308</v>
      </c>
      <c r="E414" s="24" t="s">
        <v>31</v>
      </c>
      <c r="F414" s="26"/>
      <c r="G414" s="26"/>
      <c r="H414" s="26"/>
      <c r="I414" s="26"/>
      <c r="J414" s="34"/>
      <c r="K414" s="59">
        <v>126553</v>
      </c>
      <c r="L414" s="61"/>
      <c r="M414" s="30">
        <f t="shared" si="21"/>
        <v>0</v>
      </c>
    </row>
    <row r="415" spans="1:13" s="64" customFormat="1" ht="25.5" customHeight="1">
      <c r="A415" s="66"/>
      <c r="B415" s="68"/>
      <c r="C415" s="65"/>
      <c r="D415" s="23">
        <v>4418</v>
      </c>
      <c r="E415" s="24" t="s">
        <v>83</v>
      </c>
      <c r="F415" s="26"/>
      <c r="G415" s="26"/>
      <c r="H415" s="26"/>
      <c r="I415" s="26"/>
      <c r="J415" s="34"/>
      <c r="K415" s="59">
        <v>661</v>
      </c>
      <c r="L415" s="61"/>
      <c r="M415" s="30">
        <f t="shared" si="21"/>
        <v>0</v>
      </c>
    </row>
    <row r="416" spans="1:13" s="64" customFormat="1" ht="25.5" customHeight="1">
      <c r="A416" s="66"/>
      <c r="B416" s="68"/>
      <c r="C416" s="65"/>
      <c r="D416" s="23">
        <v>4438</v>
      </c>
      <c r="E416" s="24" t="s">
        <v>44</v>
      </c>
      <c r="F416" s="26"/>
      <c r="G416" s="26"/>
      <c r="H416" s="26"/>
      <c r="I416" s="26"/>
      <c r="J416" s="34"/>
      <c r="K416" s="59">
        <v>1260</v>
      </c>
      <c r="L416" s="61"/>
      <c r="M416" s="30">
        <f t="shared" si="21"/>
        <v>0</v>
      </c>
    </row>
    <row r="417" spans="1:13" s="64" customFormat="1" ht="25.5" customHeight="1">
      <c r="A417" s="66"/>
      <c r="B417" s="68"/>
      <c r="C417" s="65"/>
      <c r="D417" s="23">
        <v>4448</v>
      </c>
      <c r="E417" s="24" t="s">
        <v>85</v>
      </c>
      <c r="F417" s="26"/>
      <c r="G417" s="26"/>
      <c r="H417" s="26"/>
      <c r="I417" s="26"/>
      <c r="J417" s="34"/>
      <c r="K417" s="59">
        <v>1200</v>
      </c>
      <c r="L417" s="61"/>
      <c r="M417" s="30">
        <f t="shared" si="21"/>
        <v>0</v>
      </c>
    </row>
    <row r="418" spans="1:13" s="64" customFormat="1" ht="25.5" customHeight="1">
      <c r="A418" s="66"/>
      <c r="B418" s="68"/>
      <c r="C418" s="65"/>
      <c r="D418" s="23">
        <v>4748</v>
      </c>
      <c r="E418" s="24" t="s">
        <v>89</v>
      </c>
      <c r="F418" s="26"/>
      <c r="G418" s="26"/>
      <c r="H418" s="26"/>
      <c r="I418" s="26"/>
      <c r="J418" s="34"/>
      <c r="K418" s="59">
        <v>3233</v>
      </c>
      <c r="L418" s="61"/>
      <c r="M418" s="30">
        <f t="shared" si="21"/>
        <v>0</v>
      </c>
    </row>
    <row r="419" spans="1:13" s="64" customFormat="1" ht="25.5" customHeight="1">
      <c r="A419" s="66"/>
      <c r="B419" s="68"/>
      <c r="C419" s="65"/>
      <c r="D419" s="23">
        <v>4758</v>
      </c>
      <c r="E419" s="24" t="s">
        <v>91</v>
      </c>
      <c r="F419" s="26"/>
      <c r="G419" s="26"/>
      <c r="H419" s="26"/>
      <c r="I419" s="26"/>
      <c r="J419" s="34"/>
      <c r="K419" s="59">
        <v>9000</v>
      </c>
      <c r="L419" s="61"/>
      <c r="M419" s="30">
        <f t="shared" si="21"/>
        <v>0</v>
      </c>
    </row>
    <row r="420" spans="1:13" s="49" customFormat="1" ht="32.25" customHeight="1">
      <c r="A420" s="153" t="s">
        <v>270</v>
      </c>
      <c r="B420" s="154">
        <v>854</v>
      </c>
      <c r="C420" s="154"/>
      <c r="D420" s="116"/>
      <c r="E420" s="112" t="s">
        <v>214</v>
      </c>
      <c r="F420" s="119">
        <f>SUM(F421+F437)</f>
        <v>715163</v>
      </c>
      <c r="G420" s="119">
        <f>SUM(G421+G437)</f>
        <v>514447</v>
      </c>
      <c r="H420" s="155">
        <f>G420/F420</f>
        <v>0.7193423037824943</v>
      </c>
      <c r="I420" s="119">
        <f>SUM(I421+I437)</f>
        <v>715162.6</v>
      </c>
      <c r="J420" s="114">
        <f>I420/F420</f>
        <v>0.9999994406869482</v>
      </c>
      <c r="K420" s="144">
        <f>SUM(K421+K437)</f>
        <v>902607</v>
      </c>
      <c r="L420" s="144">
        <f>SUM(L421+L437)</f>
        <v>609444.77</v>
      </c>
      <c r="M420" s="115">
        <f aca="true" t="shared" si="22" ref="M420:M436">L420/K420</f>
        <v>0.6752050117049835</v>
      </c>
    </row>
    <row r="421" spans="1:13" s="8" customFormat="1" ht="19.5" customHeight="1">
      <c r="A421" s="69"/>
      <c r="B421" s="70"/>
      <c r="C421" s="71">
        <v>85401</v>
      </c>
      <c r="D421" s="32"/>
      <c r="E421" s="14" t="s">
        <v>215</v>
      </c>
      <c r="F421" s="16">
        <f>SUM(F423:F435)</f>
        <v>0</v>
      </c>
      <c r="G421" s="16"/>
      <c r="H421" s="16"/>
      <c r="I421" s="16">
        <f>SUM(I423:I435)</f>
        <v>0</v>
      </c>
      <c r="J421" s="17"/>
      <c r="K421" s="60">
        <f>SUM(K422:K436)</f>
        <v>187444</v>
      </c>
      <c r="L421" s="60">
        <f>SUM(L422:L436)</f>
        <v>101691.16999999998</v>
      </c>
      <c r="M421" s="20">
        <f t="shared" si="22"/>
        <v>0.5425149377947546</v>
      </c>
    </row>
    <row r="422" spans="1:13" s="8" customFormat="1" ht="19.5" customHeight="1">
      <c r="A422" s="69"/>
      <c r="B422" s="70"/>
      <c r="C422" s="71"/>
      <c r="D422" s="23">
        <v>3020</v>
      </c>
      <c r="E422" s="24" t="s">
        <v>68</v>
      </c>
      <c r="F422" s="26"/>
      <c r="G422" s="26"/>
      <c r="H422" s="26"/>
      <c r="I422" s="26"/>
      <c r="J422" s="27"/>
      <c r="K422" s="59">
        <v>800</v>
      </c>
      <c r="L422" s="61">
        <v>0</v>
      </c>
      <c r="M422" s="30">
        <f t="shared" si="22"/>
        <v>0</v>
      </c>
    </row>
    <row r="423" spans="1:13" s="8" customFormat="1" ht="19.5" customHeight="1">
      <c r="A423" s="66"/>
      <c r="B423" s="68"/>
      <c r="C423" s="65"/>
      <c r="D423" s="65">
        <v>4010</v>
      </c>
      <c r="E423" s="24" t="s">
        <v>69</v>
      </c>
      <c r="F423" s="26"/>
      <c r="G423" s="26"/>
      <c r="H423" s="26"/>
      <c r="I423" s="26"/>
      <c r="J423" s="27"/>
      <c r="K423" s="59">
        <v>128452</v>
      </c>
      <c r="L423" s="61">
        <v>65072.43</v>
      </c>
      <c r="M423" s="30">
        <f t="shared" si="22"/>
        <v>0.506589465325569</v>
      </c>
    </row>
    <row r="424" spans="1:13" s="73" customFormat="1" ht="19.5" customHeight="1">
      <c r="A424" s="66"/>
      <c r="B424" s="68"/>
      <c r="C424" s="65"/>
      <c r="D424" s="67" t="s">
        <v>176</v>
      </c>
      <c r="E424" s="24" t="s">
        <v>70</v>
      </c>
      <c r="F424" s="26"/>
      <c r="G424" s="26"/>
      <c r="H424" s="26"/>
      <c r="I424" s="26"/>
      <c r="J424" s="27"/>
      <c r="K424" s="59">
        <v>12246</v>
      </c>
      <c r="L424" s="61">
        <v>12244.53</v>
      </c>
      <c r="M424" s="30">
        <f t="shared" si="22"/>
        <v>0.9998799608035277</v>
      </c>
    </row>
    <row r="425" spans="1:13" s="73" customFormat="1" ht="19.5" customHeight="1">
      <c r="A425" s="66"/>
      <c r="B425" s="68"/>
      <c r="C425" s="23"/>
      <c r="D425" s="23">
        <v>4110</v>
      </c>
      <c r="E425" s="24" t="s">
        <v>71</v>
      </c>
      <c r="F425" s="26"/>
      <c r="G425" s="26"/>
      <c r="H425" s="26"/>
      <c r="I425" s="26"/>
      <c r="J425" s="27"/>
      <c r="K425" s="59">
        <v>21901</v>
      </c>
      <c r="L425" s="29">
        <v>12166.03</v>
      </c>
      <c r="M425" s="30">
        <f t="shared" si="22"/>
        <v>0.5555011186703803</v>
      </c>
    </row>
    <row r="426" spans="1:13" s="64" customFormat="1" ht="19.5" customHeight="1">
      <c r="A426" s="21"/>
      <c r="B426" s="68"/>
      <c r="C426" s="23"/>
      <c r="D426" s="48" t="s">
        <v>178</v>
      </c>
      <c r="E426" s="24" t="s">
        <v>72</v>
      </c>
      <c r="F426" s="26"/>
      <c r="G426" s="26"/>
      <c r="H426" s="26"/>
      <c r="I426" s="26"/>
      <c r="J426" s="27"/>
      <c r="K426" s="59">
        <v>3032</v>
      </c>
      <c r="L426" s="29">
        <v>1703.81</v>
      </c>
      <c r="M426" s="30">
        <f t="shared" si="22"/>
        <v>0.5619426121372032</v>
      </c>
    </row>
    <row r="427" spans="1:13" s="64" customFormat="1" ht="19.5" customHeight="1">
      <c r="A427" s="21"/>
      <c r="B427" s="22"/>
      <c r="C427" s="23"/>
      <c r="D427" s="23">
        <v>4210</v>
      </c>
      <c r="E427" s="24" t="s">
        <v>37</v>
      </c>
      <c r="F427" s="26"/>
      <c r="G427" s="26"/>
      <c r="H427" s="26"/>
      <c r="I427" s="26"/>
      <c r="J427" s="27"/>
      <c r="K427" s="59">
        <v>2900</v>
      </c>
      <c r="L427" s="29">
        <v>1741.87</v>
      </c>
      <c r="M427" s="30">
        <f t="shared" si="22"/>
        <v>0.6006448275862069</v>
      </c>
    </row>
    <row r="428" spans="1:13" s="64" customFormat="1" ht="19.5" customHeight="1">
      <c r="A428" s="21"/>
      <c r="B428" s="22"/>
      <c r="C428" s="23"/>
      <c r="D428" s="23">
        <v>4240</v>
      </c>
      <c r="E428" s="24" t="s">
        <v>181</v>
      </c>
      <c r="F428" s="26"/>
      <c r="G428" s="26"/>
      <c r="H428" s="26"/>
      <c r="I428" s="26"/>
      <c r="J428" s="27"/>
      <c r="K428" s="59">
        <v>3500</v>
      </c>
      <c r="L428" s="29">
        <v>0</v>
      </c>
      <c r="M428" s="30">
        <f t="shared" si="22"/>
        <v>0</v>
      </c>
    </row>
    <row r="429" spans="1:13" s="64" customFormat="1" ht="19.5" customHeight="1">
      <c r="A429" s="21"/>
      <c r="B429" s="22"/>
      <c r="C429" s="23"/>
      <c r="D429" s="23">
        <v>4260</v>
      </c>
      <c r="E429" s="24" t="s">
        <v>73</v>
      </c>
      <c r="F429" s="26"/>
      <c r="G429" s="26"/>
      <c r="H429" s="26"/>
      <c r="I429" s="26"/>
      <c r="J429" s="27"/>
      <c r="K429" s="59">
        <v>1000</v>
      </c>
      <c r="L429" s="29">
        <v>476.34</v>
      </c>
      <c r="M429" s="30">
        <f t="shared" si="22"/>
        <v>0.47634</v>
      </c>
    </row>
    <row r="430" spans="1:13" s="64" customFormat="1" ht="19.5" customHeight="1">
      <c r="A430" s="21"/>
      <c r="B430" s="22"/>
      <c r="C430" s="23"/>
      <c r="D430" s="23">
        <v>4280</v>
      </c>
      <c r="E430" s="24" t="s">
        <v>74</v>
      </c>
      <c r="F430" s="26"/>
      <c r="G430" s="26"/>
      <c r="H430" s="26"/>
      <c r="I430" s="26"/>
      <c r="J430" s="27"/>
      <c r="K430" s="59">
        <v>500</v>
      </c>
      <c r="L430" s="29">
        <v>100</v>
      </c>
      <c r="M430" s="30">
        <f t="shared" si="22"/>
        <v>0.2</v>
      </c>
    </row>
    <row r="431" spans="1:14" s="64" customFormat="1" ht="19.5" customHeight="1">
      <c r="A431" s="36"/>
      <c r="B431" s="74"/>
      <c r="C431" s="75"/>
      <c r="D431" s="76">
        <v>4300</v>
      </c>
      <c r="E431" s="45" t="s">
        <v>31</v>
      </c>
      <c r="F431" s="41"/>
      <c r="G431" s="41"/>
      <c r="H431" s="41"/>
      <c r="I431" s="41"/>
      <c r="J431" s="34"/>
      <c r="K431" s="59">
        <v>1450</v>
      </c>
      <c r="L431" s="59">
        <v>769.18</v>
      </c>
      <c r="M431" s="30">
        <f t="shared" si="22"/>
        <v>0.5304689655172413</v>
      </c>
      <c r="N431" s="73"/>
    </row>
    <row r="432" spans="1:14" s="64" customFormat="1" ht="19.5" customHeight="1">
      <c r="A432" s="36"/>
      <c r="B432" s="74"/>
      <c r="C432" s="75"/>
      <c r="D432" s="76">
        <v>4350</v>
      </c>
      <c r="E432" s="45" t="s">
        <v>187</v>
      </c>
      <c r="F432" s="41"/>
      <c r="G432" s="41"/>
      <c r="H432" s="41"/>
      <c r="I432" s="41"/>
      <c r="J432" s="34"/>
      <c r="K432" s="59">
        <v>500</v>
      </c>
      <c r="L432" s="59">
        <v>0</v>
      </c>
      <c r="M432" s="30">
        <f t="shared" si="22"/>
        <v>0</v>
      </c>
      <c r="N432" s="73"/>
    </row>
    <row r="433" spans="1:14" s="64" customFormat="1" ht="21.75" customHeight="1">
      <c r="A433" s="36"/>
      <c r="B433" s="74"/>
      <c r="C433" s="75"/>
      <c r="D433" s="76">
        <v>4370</v>
      </c>
      <c r="E433" s="24" t="s">
        <v>81</v>
      </c>
      <c r="F433" s="41"/>
      <c r="G433" s="41"/>
      <c r="H433" s="41"/>
      <c r="I433" s="41"/>
      <c r="J433" s="34"/>
      <c r="K433" s="59">
        <v>600</v>
      </c>
      <c r="L433" s="59">
        <v>33.67</v>
      </c>
      <c r="M433" s="30">
        <f t="shared" si="22"/>
        <v>0.05611666666666667</v>
      </c>
      <c r="N433" s="73"/>
    </row>
    <row r="434" spans="1:14" s="64" customFormat="1" ht="21.75" customHeight="1">
      <c r="A434" s="36"/>
      <c r="B434" s="74"/>
      <c r="C434" s="75"/>
      <c r="D434" s="76">
        <v>4410</v>
      </c>
      <c r="E434" s="24" t="s">
        <v>83</v>
      </c>
      <c r="F434" s="41"/>
      <c r="G434" s="41"/>
      <c r="H434" s="41"/>
      <c r="I434" s="41"/>
      <c r="J434" s="34"/>
      <c r="K434" s="59">
        <v>400</v>
      </c>
      <c r="L434" s="59">
        <v>0</v>
      </c>
      <c r="M434" s="30">
        <f t="shared" si="22"/>
        <v>0</v>
      </c>
      <c r="N434" s="73"/>
    </row>
    <row r="435" spans="1:13" s="64" customFormat="1" ht="28.5" customHeight="1">
      <c r="A435" s="66"/>
      <c r="B435" s="74"/>
      <c r="C435" s="65"/>
      <c r="D435" s="23">
        <v>4440</v>
      </c>
      <c r="E435" s="24" t="s">
        <v>85</v>
      </c>
      <c r="F435" s="26"/>
      <c r="G435" s="26"/>
      <c r="H435" s="26"/>
      <c r="I435" s="26"/>
      <c r="J435" s="27"/>
      <c r="K435" s="59">
        <v>9563</v>
      </c>
      <c r="L435" s="61">
        <v>7172.25</v>
      </c>
      <c r="M435" s="30">
        <f t="shared" si="22"/>
        <v>0.75</v>
      </c>
    </row>
    <row r="436" spans="1:13" s="64" customFormat="1" ht="28.5" customHeight="1">
      <c r="A436" s="66"/>
      <c r="B436" s="74"/>
      <c r="C436" s="65"/>
      <c r="D436" s="23">
        <v>4740</v>
      </c>
      <c r="E436" s="45" t="s">
        <v>89</v>
      </c>
      <c r="F436" s="26"/>
      <c r="G436" s="26"/>
      <c r="H436" s="26"/>
      <c r="I436" s="26"/>
      <c r="J436" s="27"/>
      <c r="K436" s="59">
        <v>600</v>
      </c>
      <c r="L436" s="61">
        <v>211.06</v>
      </c>
      <c r="M436" s="30">
        <f t="shared" si="22"/>
        <v>0.35176666666666667</v>
      </c>
    </row>
    <row r="437" spans="1:13" s="64" customFormat="1" ht="28.5" customHeight="1">
      <c r="A437" s="69"/>
      <c r="B437" s="74"/>
      <c r="C437" s="71">
        <v>85415</v>
      </c>
      <c r="D437" s="32"/>
      <c r="E437" s="14" t="s">
        <v>216</v>
      </c>
      <c r="F437" s="16">
        <f>SUM(F438:F441)</f>
        <v>715163</v>
      </c>
      <c r="G437" s="16">
        <f>SUM(G438:G441)</f>
        <v>514447</v>
      </c>
      <c r="H437" s="16">
        <f>SUM(H438:H441)</f>
        <v>0.7195938526785777</v>
      </c>
      <c r="I437" s="16">
        <f>SUM(I438:I441)</f>
        <v>715162.6</v>
      </c>
      <c r="J437" s="33">
        <f>I437/F437</f>
        <v>0.9999994406869482</v>
      </c>
      <c r="K437" s="60">
        <f>SUM(K439:K441)</f>
        <v>715163</v>
      </c>
      <c r="L437" s="60">
        <f>SUM(L439:L441)</f>
        <v>507753.6</v>
      </c>
      <c r="M437" s="20">
        <f>L437/K437</f>
        <v>0.7099830388317069</v>
      </c>
    </row>
    <row r="438" spans="1:13" s="64" customFormat="1" ht="28.5" customHeight="1">
      <c r="A438" s="69"/>
      <c r="B438" s="74"/>
      <c r="C438" s="71"/>
      <c r="D438" s="89" t="s">
        <v>65</v>
      </c>
      <c r="E438" s="24" t="s">
        <v>66</v>
      </c>
      <c r="F438" s="26">
        <v>250</v>
      </c>
      <c r="G438" s="26"/>
      <c r="H438" s="26"/>
      <c r="I438" s="26">
        <v>249.6</v>
      </c>
      <c r="J438" s="34">
        <f>I438/F438</f>
        <v>0.9984</v>
      </c>
      <c r="K438" s="60"/>
      <c r="L438" s="60"/>
      <c r="M438" s="20"/>
    </row>
    <row r="439" spans="1:13" s="64" customFormat="1" ht="28.5" customHeight="1">
      <c r="A439" s="66"/>
      <c r="B439" s="74"/>
      <c r="C439" s="65"/>
      <c r="D439" s="23">
        <v>2030</v>
      </c>
      <c r="E439" s="24" t="s">
        <v>173</v>
      </c>
      <c r="F439" s="26">
        <v>714913</v>
      </c>
      <c r="G439" s="26">
        <v>514447</v>
      </c>
      <c r="H439" s="26">
        <f>G439/F439</f>
        <v>0.7195938526785777</v>
      </c>
      <c r="I439" s="26">
        <v>714913</v>
      </c>
      <c r="J439" s="34">
        <f>I439/F439</f>
        <v>1</v>
      </c>
      <c r="K439" s="59"/>
      <c r="L439" s="61"/>
      <c r="M439" s="30"/>
    </row>
    <row r="440" spans="1:13" s="64" customFormat="1" ht="36" customHeight="1">
      <c r="A440" s="66"/>
      <c r="B440" s="74"/>
      <c r="C440" s="65"/>
      <c r="D440" s="23">
        <v>2910</v>
      </c>
      <c r="E440" s="24" t="s">
        <v>250</v>
      </c>
      <c r="F440" s="26"/>
      <c r="G440" s="26"/>
      <c r="H440" s="26"/>
      <c r="I440" s="26"/>
      <c r="J440" s="34"/>
      <c r="K440" s="59">
        <v>250</v>
      </c>
      <c r="L440" s="61"/>
      <c r="M440" s="30"/>
    </row>
    <row r="441" spans="1:13" s="64" customFormat="1" ht="22.5" customHeight="1">
      <c r="A441" s="66"/>
      <c r="B441" s="74"/>
      <c r="C441" s="65"/>
      <c r="D441" s="23">
        <v>3240</v>
      </c>
      <c r="E441" s="24" t="s">
        <v>217</v>
      </c>
      <c r="F441" s="26"/>
      <c r="G441" s="26"/>
      <c r="H441" s="26"/>
      <c r="I441" s="26"/>
      <c r="J441" s="27"/>
      <c r="K441" s="59">
        <v>714913</v>
      </c>
      <c r="L441" s="61">
        <v>507753.6</v>
      </c>
      <c r="M441" s="30">
        <f aca="true" t="shared" si="23" ref="M441:M446">L441/K441</f>
        <v>0.7102313148592906</v>
      </c>
    </row>
    <row r="442" spans="1:13" s="77" customFormat="1" ht="37.5" customHeight="1">
      <c r="A442" s="153" t="s">
        <v>271</v>
      </c>
      <c r="B442" s="154">
        <v>900</v>
      </c>
      <c r="C442" s="154"/>
      <c r="D442" s="116"/>
      <c r="E442" s="112" t="s">
        <v>218</v>
      </c>
      <c r="F442" s="119">
        <f>SUM(F453+F456+F445)</f>
        <v>713140</v>
      </c>
      <c r="G442" s="119">
        <f>SUM(G453+G456+G445)</f>
        <v>0</v>
      </c>
      <c r="H442" s="119">
        <f>SUM(H453+H456+H445)</f>
        <v>0</v>
      </c>
      <c r="I442" s="119">
        <f>SUM(I453+I456+I445)</f>
        <v>139890.25</v>
      </c>
      <c r="J442" s="114">
        <f>I442/F442</f>
        <v>0.19616099223153938</v>
      </c>
      <c r="K442" s="119">
        <f>SUM(K453+K456+K445+K443+K449+K451)</f>
        <v>7064268</v>
      </c>
      <c r="L442" s="119">
        <f>SUM(L453+L456+L445+L443+L449+L451)</f>
        <v>1716323.64</v>
      </c>
      <c r="M442" s="115">
        <f t="shared" si="23"/>
        <v>0.24295845514354777</v>
      </c>
    </row>
    <row r="443" spans="1:13" s="77" customFormat="1" ht="37.5" customHeight="1">
      <c r="A443" s="129"/>
      <c r="B443" s="130"/>
      <c r="C443" s="131">
        <v>90001</v>
      </c>
      <c r="D443" s="132"/>
      <c r="E443" s="133" t="s">
        <v>251</v>
      </c>
      <c r="F443" s="134"/>
      <c r="G443" s="134"/>
      <c r="H443" s="134"/>
      <c r="I443" s="134"/>
      <c r="J443" s="135"/>
      <c r="K443" s="134">
        <f>SUM(K444)</f>
        <v>1681000</v>
      </c>
      <c r="L443" s="134">
        <f>SUM(L444)</f>
        <v>63318</v>
      </c>
      <c r="M443" s="136">
        <f t="shared" si="23"/>
        <v>0.03766686496133254</v>
      </c>
    </row>
    <row r="444" spans="1:13" s="77" customFormat="1" ht="19.5" customHeight="1">
      <c r="A444" s="129"/>
      <c r="B444" s="130"/>
      <c r="C444" s="131"/>
      <c r="D444" s="139">
        <v>6050</v>
      </c>
      <c r="E444" s="137" t="s">
        <v>39</v>
      </c>
      <c r="F444" s="138"/>
      <c r="G444" s="138"/>
      <c r="H444" s="138"/>
      <c r="I444" s="138"/>
      <c r="J444" s="94"/>
      <c r="K444" s="138">
        <v>1681000</v>
      </c>
      <c r="L444" s="138">
        <v>63318</v>
      </c>
      <c r="M444" s="96">
        <f t="shared" si="23"/>
        <v>0.03766686496133254</v>
      </c>
    </row>
    <row r="445" spans="1:13" s="64" customFormat="1" ht="19.5" customHeight="1">
      <c r="A445" s="69"/>
      <c r="B445" s="70"/>
      <c r="C445" s="71">
        <v>90002</v>
      </c>
      <c r="D445" s="32"/>
      <c r="E445" s="14" t="s">
        <v>219</v>
      </c>
      <c r="F445" s="16">
        <f>SUM(F447)</f>
        <v>10000</v>
      </c>
      <c r="G445" s="16"/>
      <c r="H445" s="16"/>
      <c r="I445" s="16">
        <f>SUM(I447)</f>
        <v>10000</v>
      </c>
      <c r="J445" s="33">
        <f>I445/F445</f>
        <v>1</v>
      </c>
      <c r="K445" s="18">
        <f>SUM(K446:K448)</f>
        <v>1255000</v>
      </c>
      <c r="L445" s="18">
        <f>SUM(L446:L448)</f>
        <v>14514</v>
      </c>
      <c r="M445" s="20">
        <f t="shared" si="23"/>
        <v>0.011564940239043824</v>
      </c>
    </row>
    <row r="446" spans="1:13" s="64" customFormat="1" ht="19.5" customHeight="1">
      <c r="A446" s="66"/>
      <c r="B446" s="68"/>
      <c r="C446" s="65"/>
      <c r="D446" s="23">
        <v>6050</v>
      </c>
      <c r="E446" s="24" t="s">
        <v>39</v>
      </c>
      <c r="F446" s="26"/>
      <c r="G446" s="26"/>
      <c r="H446" s="26"/>
      <c r="I446" s="26"/>
      <c r="J446" s="27"/>
      <c r="K446" s="28">
        <v>595000</v>
      </c>
      <c r="L446" s="61">
        <v>4514</v>
      </c>
      <c r="M446" s="30">
        <f t="shared" si="23"/>
        <v>0.00758655462184874</v>
      </c>
    </row>
    <row r="447" spans="1:13" s="64" customFormat="1" ht="49.5" customHeight="1">
      <c r="A447" s="66"/>
      <c r="B447" s="68"/>
      <c r="C447" s="65"/>
      <c r="D447" s="23">
        <v>6300</v>
      </c>
      <c r="E447" s="24" t="s">
        <v>254</v>
      </c>
      <c r="F447" s="26">
        <v>10000</v>
      </c>
      <c r="G447" s="26"/>
      <c r="H447" s="26"/>
      <c r="I447" s="26">
        <v>10000</v>
      </c>
      <c r="J447" s="34">
        <f>I447/F447</f>
        <v>1</v>
      </c>
      <c r="K447" s="28"/>
      <c r="L447" s="61"/>
      <c r="M447" s="30"/>
    </row>
    <row r="448" spans="1:13" s="64" customFormat="1" ht="19.5" customHeight="1">
      <c r="A448" s="66"/>
      <c r="B448" s="68"/>
      <c r="C448" s="65"/>
      <c r="D448" s="23">
        <v>6060</v>
      </c>
      <c r="E448" s="24" t="s">
        <v>39</v>
      </c>
      <c r="F448" s="26"/>
      <c r="G448" s="26"/>
      <c r="H448" s="26"/>
      <c r="I448" s="26"/>
      <c r="J448" s="34"/>
      <c r="K448" s="28">
        <v>660000</v>
      </c>
      <c r="L448" s="61">
        <v>10000</v>
      </c>
      <c r="M448" s="30">
        <f aca="true" t="shared" si="24" ref="M448:M456">L448/K448</f>
        <v>0.015151515151515152</v>
      </c>
    </row>
    <row r="449" spans="1:13" s="64" customFormat="1" ht="19.5" customHeight="1">
      <c r="A449" s="66"/>
      <c r="B449" s="68"/>
      <c r="C449" s="71">
        <v>90003</v>
      </c>
      <c r="D449" s="32"/>
      <c r="E449" s="14" t="s">
        <v>252</v>
      </c>
      <c r="F449" s="26"/>
      <c r="G449" s="26"/>
      <c r="H449" s="26"/>
      <c r="I449" s="26"/>
      <c r="J449" s="34"/>
      <c r="K449" s="18">
        <f>SUM(K450)</f>
        <v>403000</v>
      </c>
      <c r="L449" s="18">
        <f>SUM(L450)</f>
        <v>167917.05</v>
      </c>
      <c r="M449" s="30">
        <f t="shared" si="24"/>
        <v>0.4166676178660049</v>
      </c>
    </row>
    <row r="450" spans="1:13" s="64" customFormat="1" ht="19.5" customHeight="1">
      <c r="A450" s="66"/>
      <c r="B450" s="68"/>
      <c r="C450" s="65"/>
      <c r="D450" s="23">
        <v>4300</v>
      </c>
      <c r="E450" s="24" t="s">
        <v>31</v>
      </c>
      <c r="F450" s="26"/>
      <c r="G450" s="26"/>
      <c r="H450" s="26"/>
      <c r="I450" s="26"/>
      <c r="J450" s="34"/>
      <c r="K450" s="28">
        <v>403000</v>
      </c>
      <c r="L450" s="61">
        <v>167917.05</v>
      </c>
      <c r="M450" s="30">
        <f t="shared" si="24"/>
        <v>0.4166676178660049</v>
      </c>
    </row>
    <row r="451" spans="1:13" s="64" customFormat="1" ht="19.5" customHeight="1">
      <c r="A451" s="66"/>
      <c r="B451" s="68"/>
      <c r="C451" s="71">
        <v>90004</v>
      </c>
      <c r="D451" s="32"/>
      <c r="E451" s="14" t="s">
        <v>253</v>
      </c>
      <c r="F451" s="26"/>
      <c r="G451" s="26"/>
      <c r="H451" s="26"/>
      <c r="I451" s="26"/>
      <c r="J451" s="34"/>
      <c r="K451" s="18">
        <f>SUM(K452)</f>
        <v>500000</v>
      </c>
      <c r="L451" s="18">
        <f>SUM(L452)</f>
        <v>268000</v>
      </c>
      <c r="M451" s="20">
        <f t="shared" si="24"/>
        <v>0.536</v>
      </c>
    </row>
    <row r="452" spans="1:13" s="64" customFormat="1" ht="19.5" customHeight="1">
      <c r="A452" s="66"/>
      <c r="B452" s="68"/>
      <c r="C452" s="65"/>
      <c r="D452" s="23">
        <v>4300</v>
      </c>
      <c r="E452" s="24" t="s">
        <v>31</v>
      </c>
      <c r="F452" s="26"/>
      <c r="G452" s="26"/>
      <c r="H452" s="26"/>
      <c r="I452" s="26"/>
      <c r="J452" s="34"/>
      <c r="K452" s="28">
        <v>500000</v>
      </c>
      <c r="L452" s="61">
        <v>268000</v>
      </c>
      <c r="M452" s="30">
        <f t="shared" si="24"/>
        <v>0.536</v>
      </c>
    </row>
    <row r="453" spans="1:13" s="64" customFormat="1" ht="19.5" customHeight="1">
      <c r="A453" s="69"/>
      <c r="B453" s="70"/>
      <c r="C453" s="32">
        <v>90015</v>
      </c>
      <c r="D453" s="32"/>
      <c r="E453" s="14" t="s">
        <v>220</v>
      </c>
      <c r="F453" s="16">
        <f>SUM(F454:F455)</f>
        <v>0</v>
      </c>
      <c r="G453" s="16">
        <f>SUM(G454:G455)</f>
        <v>0</v>
      </c>
      <c r="H453" s="16"/>
      <c r="I453" s="16">
        <f>SUM(I454:I455)</f>
        <v>0</v>
      </c>
      <c r="J453" s="17"/>
      <c r="K453" s="60">
        <f>SUM(K454:K455)</f>
        <v>525000</v>
      </c>
      <c r="L453" s="19">
        <f>SUM(L454:L455)</f>
        <v>241776.91</v>
      </c>
      <c r="M453" s="20">
        <f t="shared" si="24"/>
        <v>0.4605274476190476</v>
      </c>
    </row>
    <row r="454" spans="1:13" s="64" customFormat="1" ht="19.5" customHeight="1">
      <c r="A454" s="21"/>
      <c r="B454" s="68"/>
      <c r="C454" s="65"/>
      <c r="D454" s="23">
        <v>4260</v>
      </c>
      <c r="E454" s="24" t="s">
        <v>73</v>
      </c>
      <c r="F454" s="26"/>
      <c r="G454" s="26"/>
      <c r="H454" s="26"/>
      <c r="I454" s="26"/>
      <c r="J454" s="27"/>
      <c r="K454" s="59">
        <v>400000</v>
      </c>
      <c r="L454" s="61">
        <v>205451.45</v>
      </c>
      <c r="M454" s="30">
        <f t="shared" si="24"/>
        <v>0.5136286250000001</v>
      </c>
    </row>
    <row r="455" spans="1:13" s="64" customFormat="1" ht="19.5" customHeight="1">
      <c r="A455" s="66"/>
      <c r="B455" s="22"/>
      <c r="C455" s="65"/>
      <c r="D455" s="23">
        <v>4270</v>
      </c>
      <c r="E455" s="24" t="s">
        <v>38</v>
      </c>
      <c r="F455" s="26"/>
      <c r="G455" s="26"/>
      <c r="H455" s="26"/>
      <c r="I455" s="26"/>
      <c r="J455" s="27"/>
      <c r="K455" s="59">
        <v>125000</v>
      </c>
      <c r="L455" s="61">
        <v>36325.46</v>
      </c>
      <c r="M455" s="30">
        <f t="shared" si="24"/>
        <v>0.29060368</v>
      </c>
    </row>
    <row r="456" spans="1:13" s="64" customFormat="1" ht="19.5" customHeight="1">
      <c r="A456" s="69"/>
      <c r="B456" s="70"/>
      <c r="C456" s="71">
        <v>90095</v>
      </c>
      <c r="D456" s="32"/>
      <c r="E456" s="14" t="s">
        <v>28</v>
      </c>
      <c r="F456" s="16">
        <f>SUM(F457:F474)</f>
        <v>703140</v>
      </c>
      <c r="G456" s="16">
        <f>SUM(G457:G474)</f>
        <v>0</v>
      </c>
      <c r="H456" s="16">
        <f>SUM(H457:H474)</f>
        <v>0</v>
      </c>
      <c r="I456" s="16">
        <f>SUM(I457:I474)</f>
        <v>129890.25</v>
      </c>
      <c r="J456" s="33">
        <f>I456/F456</f>
        <v>0.18472885911767215</v>
      </c>
      <c r="K456" s="60">
        <f>SUM(K457:K474)</f>
        <v>2700268</v>
      </c>
      <c r="L456" s="60">
        <f>SUM(L457:L474)</f>
        <v>960797.6799999999</v>
      </c>
      <c r="M456" s="20">
        <f t="shared" si="24"/>
        <v>0.3558156745922997</v>
      </c>
    </row>
    <row r="457" spans="1:13" s="64" customFormat="1" ht="19.5" customHeight="1">
      <c r="A457" s="66"/>
      <c r="B457" s="68"/>
      <c r="C457" s="65"/>
      <c r="D457" s="78" t="s">
        <v>65</v>
      </c>
      <c r="E457" s="24" t="s">
        <v>66</v>
      </c>
      <c r="F457" s="26">
        <v>703140</v>
      </c>
      <c r="G457" s="26"/>
      <c r="H457" s="26"/>
      <c r="I457" s="26">
        <v>129890.25</v>
      </c>
      <c r="J457" s="34">
        <f>I457/F457</f>
        <v>0.18472885911767215</v>
      </c>
      <c r="K457" s="59"/>
      <c r="L457" s="59"/>
      <c r="M457" s="20"/>
    </row>
    <row r="458" spans="1:13" s="64" customFormat="1" ht="19.5" customHeight="1">
      <c r="A458" s="66"/>
      <c r="B458" s="68"/>
      <c r="C458" s="65"/>
      <c r="D458" s="78" t="s">
        <v>174</v>
      </c>
      <c r="E458" s="24" t="s">
        <v>68</v>
      </c>
      <c r="F458" s="26"/>
      <c r="G458" s="26"/>
      <c r="H458" s="26"/>
      <c r="I458" s="26"/>
      <c r="J458" s="34"/>
      <c r="K458" s="59">
        <v>52600</v>
      </c>
      <c r="L458" s="59">
        <v>8934.17</v>
      </c>
      <c r="M458" s="30">
        <f aca="true" t="shared" si="25" ref="M458:M480">L458/K458</f>
        <v>0.16985114068441065</v>
      </c>
    </row>
    <row r="459" spans="1:13" s="64" customFormat="1" ht="19.5" customHeight="1">
      <c r="A459" s="66"/>
      <c r="B459" s="68"/>
      <c r="C459" s="65"/>
      <c r="D459" s="23">
        <v>4010</v>
      </c>
      <c r="E459" s="24" t="s">
        <v>69</v>
      </c>
      <c r="F459" s="26"/>
      <c r="G459" s="26"/>
      <c r="H459" s="26"/>
      <c r="I459" s="26"/>
      <c r="J459" s="27"/>
      <c r="K459" s="59">
        <v>1290000</v>
      </c>
      <c r="L459" s="61">
        <v>396140.08</v>
      </c>
      <c r="M459" s="30">
        <f t="shared" si="25"/>
        <v>0.3070853333333333</v>
      </c>
    </row>
    <row r="460" spans="1:13" s="64" customFormat="1" ht="19.5" customHeight="1">
      <c r="A460" s="66"/>
      <c r="B460" s="68"/>
      <c r="C460" s="65"/>
      <c r="D460" s="23">
        <v>4040</v>
      </c>
      <c r="E460" s="24" t="s">
        <v>70</v>
      </c>
      <c r="F460" s="26"/>
      <c r="G460" s="26"/>
      <c r="H460" s="26"/>
      <c r="I460" s="26"/>
      <c r="J460" s="27"/>
      <c r="K460" s="59">
        <v>20860</v>
      </c>
      <c r="L460" s="61">
        <v>20855.42</v>
      </c>
      <c r="M460" s="30">
        <f t="shared" si="25"/>
        <v>0.9997804410354745</v>
      </c>
    </row>
    <row r="461" spans="1:13" s="64" customFormat="1" ht="19.5" customHeight="1">
      <c r="A461" s="66"/>
      <c r="B461" s="68"/>
      <c r="C461" s="65"/>
      <c r="D461" s="23">
        <v>4110</v>
      </c>
      <c r="E461" s="24" t="s">
        <v>71</v>
      </c>
      <c r="F461" s="26"/>
      <c r="G461" s="26"/>
      <c r="H461" s="26"/>
      <c r="I461" s="26"/>
      <c r="J461" s="27"/>
      <c r="K461" s="59">
        <v>217000</v>
      </c>
      <c r="L461" s="61">
        <v>50051.75</v>
      </c>
      <c r="M461" s="30">
        <f t="shared" si="25"/>
        <v>0.23065322580645162</v>
      </c>
    </row>
    <row r="462" spans="1:13" s="64" customFormat="1" ht="19.5" customHeight="1">
      <c r="A462" s="66"/>
      <c r="B462" s="68"/>
      <c r="C462" s="65"/>
      <c r="D462" s="23">
        <v>4120</v>
      </c>
      <c r="E462" s="24" t="s">
        <v>72</v>
      </c>
      <c r="F462" s="26"/>
      <c r="G462" s="26"/>
      <c r="H462" s="26"/>
      <c r="I462" s="26"/>
      <c r="J462" s="27"/>
      <c r="K462" s="59">
        <v>36000</v>
      </c>
      <c r="L462" s="61">
        <v>7841.55</v>
      </c>
      <c r="M462" s="30">
        <f t="shared" si="25"/>
        <v>0.21782083333333332</v>
      </c>
    </row>
    <row r="463" spans="1:13" s="64" customFormat="1" ht="19.5" customHeight="1">
      <c r="A463" s="66"/>
      <c r="B463" s="68"/>
      <c r="C463" s="65"/>
      <c r="D463" s="23">
        <v>4170</v>
      </c>
      <c r="E463" s="45" t="s">
        <v>36</v>
      </c>
      <c r="F463" s="26"/>
      <c r="G463" s="26"/>
      <c r="H463" s="26"/>
      <c r="I463" s="26"/>
      <c r="J463" s="27"/>
      <c r="K463" s="59">
        <v>20000</v>
      </c>
      <c r="L463" s="61">
        <v>0</v>
      </c>
      <c r="M463" s="30">
        <f t="shared" si="25"/>
        <v>0</v>
      </c>
    </row>
    <row r="464" spans="1:13" s="8" customFormat="1" ht="19.5" customHeight="1">
      <c r="A464" s="66"/>
      <c r="B464" s="68"/>
      <c r="C464" s="65"/>
      <c r="D464" s="23">
        <v>4210</v>
      </c>
      <c r="E464" s="24" t="s">
        <v>37</v>
      </c>
      <c r="F464" s="26"/>
      <c r="G464" s="26"/>
      <c r="H464" s="26"/>
      <c r="I464" s="26"/>
      <c r="J464" s="27"/>
      <c r="K464" s="59">
        <v>42908</v>
      </c>
      <c r="L464" s="61">
        <v>14459.8</v>
      </c>
      <c r="M464" s="30">
        <f t="shared" si="25"/>
        <v>0.33699543208725646</v>
      </c>
    </row>
    <row r="465" spans="1:13" s="64" customFormat="1" ht="19.5" customHeight="1">
      <c r="A465" s="66"/>
      <c r="B465" s="68"/>
      <c r="C465" s="65"/>
      <c r="D465" s="65">
        <v>4260</v>
      </c>
      <c r="E465" s="24" t="s">
        <v>73</v>
      </c>
      <c r="F465" s="26"/>
      <c r="G465" s="26"/>
      <c r="H465" s="26"/>
      <c r="I465" s="26"/>
      <c r="J465" s="27"/>
      <c r="K465" s="28">
        <v>7500</v>
      </c>
      <c r="L465" s="61">
        <v>1158.76</v>
      </c>
      <c r="M465" s="30">
        <f t="shared" si="25"/>
        <v>0.15450133333333332</v>
      </c>
    </row>
    <row r="466" spans="1:13" s="8" customFormat="1" ht="19.5" customHeight="1">
      <c r="A466" s="66"/>
      <c r="B466" s="68"/>
      <c r="C466" s="65"/>
      <c r="D466" s="65">
        <v>4270</v>
      </c>
      <c r="E466" s="24" t="s">
        <v>38</v>
      </c>
      <c r="F466" s="26"/>
      <c r="G466" s="26"/>
      <c r="H466" s="26"/>
      <c r="I466" s="26"/>
      <c r="J466" s="27"/>
      <c r="K466" s="59">
        <v>326400</v>
      </c>
      <c r="L466" s="61">
        <v>296039.06</v>
      </c>
      <c r="M466" s="30">
        <f t="shared" si="25"/>
        <v>0.9069824142156863</v>
      </c>
    </row>
    <row r="467" spans="1:13" s="8" customFormat="1" ht="19.5" customHeight="1">
      <c r="A467" s="66"/>
      <c r="B467" s="68"/>
      <c r="C467" s="65"/>
      <c r="D467" s="65">
        <v>4280</v>
      </c>
      <c r="E467" s="24" t="s">
        <v>74</v>
      </c>
      <c r="F467" s="26"/>
      <c r="G467" s="26"/>
      <c r="H467" s="26"/>
      <c r="I467" s="26"/>
      <c r="J467" s="27"/>
      <c r="K467" s="59">
        <v>3000</v>
      </c>
      <c r="L467" s="61">
        <v>2044</v>
      </c>
      <c r="M467" s="30">
        <f t="shared" si="25"/>
        <v>0.6813333333333333</v>
      </c>
    </row>
    <row r="468" spans="1:13" s="8" customFormat="1" ht="19.5" customHeight="1">
      <c r="A468" s="66"/>
      <c r="B468" s="68"/>
      <c r="C468" s="65"/>
      <c r="D468" s="23">
        <v>4300</v>
      </c>
      <c r="E468" s="24" t="s">
        <v>31</v>
      </c>
      <c r="F468" s="26"/>
      <c r="G468" s="26"/>
      <c r="H468" s="26"/>
      <c r="I468" s="26"/>
      <c r="J468" s="27"/>
      <c r="K468" s="59">
        <v>75200</v>
      </c>
      <c r="L468" s="29">
        <v>15329.19</v>
      </c>
      <c r="M468" s="30">
        <f t="shared" si="25"/>
        <v>0.20384561170212767</v>
      </c>
    </row>
    <row r="469" spans="1:13" s="8" customFormat="1" ht="26.25" customHeight="1">
      <c r="A469" s="66"/>
      <c r="B469" s="68"/>
      <c r="C469" s="65"/>
      <c r="D469" s="23">
        <v>4360</v>
      </c>
      <c r="E469" s="45" t="s">
        <v>79</v>
      </c>
      <c r="F469" s="26"/>
      <c r="G469" s="26"/>
      <c r="H469" s="26"/>
      <c r="I469" s="26"/>
      <c r="J469" s="27"/>
      <c r="K469" s="59">
        <v>900</v>
      </c>
      <c r="L469" s="29">
        <v>405.9</v>
      </c>
      <c r="M469" s="30">
        <f t="shared" si="25"/>
        <v>0.45099999999999996</v>
      </c>
    </row>
    <row r="470" spans="1:13" s="8" customFormat="1" ht="19.5" customHeight="1">
      <c r="A470" s="66"/>
      <c r="B470" s="68"/>
      <c r="C470" s="65"/>
      <c r="D470" s="23">
        <v>4410</v>
      </c>
      <c r="E470" s="24" t="s">
        <v>83</v>
      </c>
      <c r="F470" s="26"/>
      <c r="G470" s="26"/>
      <c r="H470" s="26"/>
      <c r="I470" s="26"/>
      <c r="J470" s="27"/>
      <c r="K470" s="59">
        <v>200</v>
      </c>
      <c r="L470" s="29"/>
      <c r="M470" s="30">
        <f t="shared" si="25"/>
        <v>0</v>
      </c>
    </row>
    <row r="471" spans="1:13" s="8" customFormat="1" ht="19.5" customHeight="1">
      <c r="A471" s="21"/>
      <c r="B471" s="68"/>
      <c r="C471" s="23"/>
      <c r="D471" s="67" t="s">
        <v>60</v>
      </c>
      <c r="E471" s="24" t="s">
        <v>44</v>
      </c>
      <c r="F471" s="26"/>
      <c r="G471" s="26"/>
      <c r="H471" s="26"/>
      <c r="I471" s="26"/>
      <c r="J471" s="27"/>
      <c r="K471" s="59">
        <v>200</v>
      </c>
      <c r="L471" s="61"/>
      <c r="M471" s="30">
        <f t="shared" si="25"/>
        <v>0</v>
      </c>
    </row>
    <row r="472" spans="1:13" s="8" customFormat="1" ht="26.25" customHeight="1">
      <c r="A472" s="21"/>
      <c r="B472" s="22"/>
      <c r="C472" s="65"/>
      <c r="D472" s="23">
        <v>4440</v>
      </c>
      <c r="E472" s="24" t="s">
        <v>85</v>
      </c>
      <c r="F472" s="26"/>
      <c r="G472" s="26"/>
      <c r="H472" s="26"/>
      <c r="I472" s="26"/>
      <c r="J472" s="27"/>
      <c r="K472" s="59">
        <v>44000</v>
      </c>
      <c r="L472" s="29">
        <v>33000</v>
      </c>
      <c r="M472" s="30">
        <f t="shared" si="25"/>
        <v>0.75</v>
      </c>
    </row>
    <row r="473" spans="1:13" s="8" customFormat="1" ht="54" customHeight="1">
      <c r="A473" s="21"/>
      <c r="B473" s="22"/>
      <c r="C473" s="65"/>
      <c r="D473" s="23">
        <v>6010</v>
      </c>
      <c r="E473" s="24" t="s">
        <v>255</v>
      </c>
      <c r="F473" s="26"/>
      <c r="G473" s="26"/>
      <c r="H473" s="26"/>
      <c r="I473" s="26"/>
      <c r="J473" s="27"/>
      <c r="K473" s="59">
        <v>200000</v>
      </c>
      <c r="L473" s="29">
        <v>50000</v>
      </c>
      <c r="M473" s="30">
        <f t="shared" si="25"/>
        <v>0.25</v>
      </c>
    </row>
    <row r="474" spans="1:13" s="8" customFormat="1" ht="19.5" customHeight="1">
      <c r="A474" s="21"/>
      <c r="B474" s="22"/>
      <c r="C474" s="65"/>
      <c r="D474" s="23">
        <v>6050</v>
      </c>
      <c r="E474" s="24" t="s">
        <v>39</v>
      </c>
      <c r="F474" s="26"/>
      <c r="G474" s="26"/>
      <c r="H474" s="26"/>
      <c r="I474" s="26"/>
      <c r="J474" s="27"/>
      <c r="K474" s="59">
        <v>363500</v>
      </c>
      <c r="L474" s="29">
        <v>64538</v>
      </c>
      <c r="M474" s="30">
        <f t="shared" si="25"/>
        <v>0.17754607977991746</v>
      </c>
    </row>
    <row r="475" spans="1:13" s="49" customFormat="1" ht="37.5" customHeight="1">
      <c r="A475" s="153" t="s">
        <v>272</v>
      </c>
      <c r="B475" s="116">
        <v>921</v>
      </c>
      <c r="C475" s="116"/>
      <c r="D475" s="154"/>
      <c r="E475" s="112" t="s">
        <v>221</v>
      </c>
      <c r="F475" s="119">
        <f>SUM(F476+F478)</f>
        <v>0</v>
      </c>
      <c r="G475" s="119" t="e">
        <f>SUM(G476+#REF!)</f>
        <v>#REF!</v>
      </c>
      <c r="H475" s="119" t="e">
        <f>SUM(H476+#REF!)</f>
        <v>#DIV/0!</v>
      </c>
      <c r="I475" s="119">
        <f>SUM(I476)</f>
        <v>0</v>
      </c>
      <c r="J475" s="114"/>
      <c r="K475" s="119">
        <f>SUM(K476+K478)</f>
        <v>1061730</v>
      </c>
      <c r="L475" s="119">
        <f>SUM(L476+L478)</f>
        <v>639270</v>
      </c>
      <c r="M475" s="115">
        <f t="shared" si="25"/>
        <v>0.602102229380351</v>
      </c>
    </row>
    <row r="476" spans="1:13" s="8" customFormat="1" ht="30" customHeight="1">
      <c r="A476" s="10"/>
      <c r="B476" s="70"/>
      <c r="C476" s="32">
        <v>92109</v>
      </c>
      <c r="D476" s="71"/>
      <c r="E476" s="14" t="s">
        <v>222</v>
      </c>
      <c r="F476" s="16">
        <f>SUM(F477:F477)</f>
        <v>0</v>
      </c>
      <c r="G476" s="16">
        <f>SUM(G477:G477)</f>
        <v>0</v>
      </c>
      <c r="H476" s="16" t="e">
        <f>G476/F476</f>
        <v>#DIV/0!</v>
      </c>
      <c r="I476" s="16">
        <f>SUM(I477:I477)</f>
        <v>0</v>
      </c>
      <c r="J476" s="33"/>
      <c r="K476" s="60">
        <f>SUM(K477:K477)</f>
        <v>864080</v>
      </c>
      <c r="L476" s="60">
        <f>SUM(L477:L477)</f>
        <v>490028</v>
      </c>
      <c r="M476" s="20">
        <f t="shared" si="25"/>
        <v>0.5671095268956579</v>
      </c>
    </row>
    <row r="477" spans="1:13" s="8" customFormat="1" ht="28.5" customHeight="1">
      <c r="A477" s="66"/>
      <c r="B477" s="37"/>
      <c r="C477" s="65"/>
      <c r="D477" s="23">
        <v>2480</v>
      </c>
      <c r="E477" s="24" t="s">
        <v>256</v>
      </c>
      <c r="F477" s="26"/>
      <c r="G477" s="26"/>
      <c r="H477" s="26"/>
      <c r="I477" s="26"/>
      <c r="J477" s="27"/>
      <c r="K477" s="61">
        <v>864080</v>
      </c>
      <c r="L477" s="61">
        <v>490028</v>
      </c>
      <c r="M477" s="30">
        <f t="shared" si="25"/>
        <v>0.5671095268956579</v>
      </c>
    </row>
    <row r="478" spans="1:13" s="8" customFormat="1" ht="28.5" customHeight="1">
      <c r="A478" s="66"/>
      <c r="B478" s="37"/>
      <c r="C478" s="71">
        <v>92116</v>
      </c>
      <c r="D478" s="32"/>
      <c r="E478" s="14" t="s">
        <v>257</v>
      </c>
      <c r="F478" s="16"/>
      <c r="G478" s="16"/>
      <c r="H478" s="16"/>
      <c r="I478" s="16"/>
      <c r="J478" s="17"/>
      <c r="K478" s="72">
        <f>SUM(K479)</f>
        <v>197650</v>
      </c>
      <c r="L478" s="72">
        <f>SUM(L479)</f>
        <v>149242</v>
      </c>
      <c r="M478" s="30">
        <f t="shared" si="25"/>
        <v>0.7550822160384518</v>
      </c>
    </row>
    <row r="479" spans="1:13" s="8" customFormat="1" ht="28.5" customHeight="1">
      <c r="A479" s="66"/>
      <c r="B479" s="37"/>
      <c r="C479" s="65"/>
      <c r="D479" s="23">
        <v>2480</v>
      </c>
      <c r="E479" s="24" t="s">
        <v>256</v>
      </c>
      <c r="F479" s="26"/>
      <c r="G479" s="26"/>
      <c r="H479" s="26"/>
      <c r="I479" s="26"/>
      <c r="J479" s="27"/>
      <c r="K479" s="61">
        <v>197650</v>
      </c>
      <c r="L479" s="61">
        <v>149242</v>
      </c>
      <c r="M479" s="30">
        <f t="shared" si="25"/>
        <v>0.7550822160384518</v>
      </c>
    </row>
    <row r="480" spans="1:13" s="49" customFormat="1" ht="34.5" customHeight="1">
      <c r="A480" s="153" t="s">
        <v>273</v>
      </c>
      <c r="B480" s="154">
        <v>926</v>
      </c>
      <c r="C480" s="154"/>
      <c r="D480" s="116"/>
      <c r="E480" s="112" t="s">
        <v>223</v>
      </c>
      <c r="F480" s="119">
        <f>SUM(F501+F481)</f>
        <v>100000</v>
      </c>
      <c r="G480" s="119">
        <f>SUM(G501+G481)</f>
        <v>0</v>
      </c>
      <c r="H480" s="119">
        <f>SUM(H501+H481)</f>
        <v>0</v>
      </c>
      <c r="I480" s="119">
        <f>SUM(I501+I481)</f>
        <v>1651.9</v>
      </c>
      <c r="J480" s="126">
        <f>I480/F480</f>
        <v>0.016519000000000002</v>
      </c>
      <c r="K480" s="144">
        <f>SUM(K501+K481)</f>
        <v>1153650</v>
      </c>
      <c r="L480" s="144">
        <f>SUM(L501+L481)</f>
        <v>437636.76</v>
      </c>
      <c r="M480" s="156">
        <f t="shared" si="25"/>
        <v>0.3793496814458458</v>
      </c>
    </row>
    <row r="481" spans="1:13" s="49" customFormat="1" ht="34.5" customHeight="1">
      <c r="A481" s="69"/>
      <c r="B481" s="70"/>
      <c r="C481" s="71">
        <v>92604</v>
      </c>
      <c r="D481" s="32"/>
      <c r="E481" s="97" t="s">
        <v>258</v>
      </c>
      <c r="F481" s="165">
        <f>SUM(F482)</f>
        <v>100000</v>
      </c>
      <c r="G481" s="165">
        <f>SUM(G482)</f>
        <v>0</v>
      </c>
      <c r="H481" s="165">
        <f>SUM(H482)</f>
        <v>0</v>
      </c>
      <c r="I481" s="165">
        <f>SUM(I482)</f>
        <v>1651.9</v>
      </c>
      <c r="J481" s="33">
        <f>I481/F481</f>
        <v>0.016519000000000002</v>
      </c>
      <c r="K481" s="166">
        <f>SUM(K483:K500)</f>
        <v>813650</v>
      </c>
      <c r="L481" s="166">
        <f>SUM(L483:L500)</f>
        <v>248636.76000000004</v>
      </c>
      <c r="M481" s="96">
        <f aca="true" t="shared" si="26" ref="M481:M500">L481/K481</f>
        <v>0.305581957844282</v>
      </c>
    </row>
    <row r="482" spans="1:13" s="49" customFormat="1" ht="23.25" customHeight="1">
      <c r="A482" s="69"/>
      <c r="B482" s="70"/>
      <c r="C482" s="70"/>
      <c r="D482" s="89" t="s">
        <v>63</v>
      </c>
      <c r="E482" s="92" t="s">
        <v>64</v>
      </c>
      <c r="F482" s="140">
        <v>100000</v>
      </c>
      <c r="G482" s="140"/>
      <c r="H482" s="140"/>
      <c r="I482" s="140">
        <v>1651.9</v>
      </c>
      <c r="J482" s="34">
        <f>I482/F482</f>
        <v>0.016519000000000002</v>
      </c>
      <c r="K482" s="142"/>
      <c r="L482" s="142"/>
      <c r="M482" s="30"/>
    </row>
    <row r="483" spans="1:13" s="49" customFormat="1" ht="23.25" customHeight="1">
      <c r="A483" s="69"/>
      <c r="B483" s="70"/>
      <c r="C483" s="70"/>
      <c r="D483" s="89">
        <v>3020</v>
      </c>
      <c r="E483" s="24" t="s">
        <v>68</v>
      </c>
      <c r="F483" s="140"/>
      <c r="G483" s="140"/>
      <c r="H483" s="140"/>
      <c r="I483" s="140"/>
      <c r="J483" s="141"/>
      <c r="K483" s="142">
        <v>2700</v>
      </c>
      <c r="L483" s="142">
        <v>1668.99</v>
      </c>
      <c r="M483" s="30">
        <f t="shared" si="26"/>
        <v>0.6181444444444445</v>
      </c>
    </row>
    <row r="484" spans="1:13" s="49" customFormat="1" ht="23.25" customHeight="1">
      <c r="A484" s="69"/>
      <c r="B484" s="70"/>
      <c r="C484" s="70"/>
      <c r="D484" s="89">
        <v>4010</v>
      </c>
      <c r="E484" s="92" t="s">
        <v>69</v>
      </c>
      <c r="F484" s="140"/>
      <c r="G484" s="140"/>
      <c r="H484" s="140"/>
      <c r="I484" s="140"/>
      <c r="J484" s="141"/>
      <c r="K484" s="142">
        <v>272848</v>
      </c>
      <c r="L484" s="142">
        <v>110704.49</v>
      </c>
      <c r="M484" s="30">
        <f t="shared" si="26"/>
        <v>0.4057368571512344</v>
      </c>
    </row>
    <row r="485" spans="1:13" s="49" customFormat="1" ht="23.25" customHeight="1">
      <c r="A485" s="69"/>
      <c r="B485" s="70"/>
      <c r="C485" s="70"/>
      <c r="D485" s="89">
        <v>4110</v>
      </c>
      <c r="E485" s="92" t="s">
        <v>71</v>
      </c>
      <c r="F485" s="140"/>
      <c r="G485" s="140"/>
      <c r="H485" s="140"/>
      <c r="I485" s="140"/>
      <c r="J485" s="141"/>
      <c r="K485" s="142">
        <v>46093</v>
      </c>
      <c r="L485" s="142">
        <v>15073.55</v>
      </c>
      <c r="M485" s="30">
        <f t="shared" si="26"/>
        <v>0.3270247109105504</v>
      </c>
    </row>
    <row r="486" spans="1:13" s="49" customFormat="1" ht="23.25" customHeight="1">
      <c r="A486" s="69"/>
      <c r="B486" s="70"/>
      <c r="C486" s="70"/>
      <c r="D486" s="89">
        <v>4120</v>
      </c>
      <c r="E486" s="92" t="s">
        <v>72</v>
      </c>
      <c r="F486" s="140"/>
      <c r="G486" s="140"/>
      <c r="H486" s="140"/>
      <c r="I486" s="140"/>
      <c r="J486" s="141"/>
      <c r="K486" s="142">
        <v>6690</v>
      </c>
      <c r="L486" s="142">
        <v>2347.74</v>
      </c>
      <c r="M486" s="30">
        <f t="shared" si="26"/>
        <v>0.35093273542600895</v>
      </c>
    </row>
    <row r="487" spans="1:13" s="49" customFormat="1" ht="23.25" customHeight="1">
      <c r="A487" s="69"/>
      <c r="B487" s="70"/>
      <c r="C487" s="70"/>
      <c r="D487" s="89">
        <v>4170</v>
      </c>
      <c r="E487" s="92" t="s">
        <v>36</v>
      </c>
      <c r="F487" s="140"/>
      <c r="G487" s="140"/>
      <c r="H487" s="140"/>
      <c r="I487" s="140"/>
      <c r="J487" s="141"/>
      <c r="K487" s="142">
        <v>20000</v>
      </c>
      <c r="L487" s="142">
        <v>4239.89</v>
      </c>
      <c r="M487" s="30">
        <f t="shared" si="26"/>
        <v>0.21199450000000003</v>
      </c>
    </row>
    <row r="488" spans="1:13" s="49" customFormat="1" ht="23.25" customHeight="1">
      <c r="A488" s="69"/>
      <c r="B488" s="70"/>
      <c r="C488" s="70"/>
      <c r="D488" s="89">
        <v>4210</v>
      </c>
      <c r="E488" s="92" t="s">
        <v>37</v>
      </c>
      <c r="F488" s="140"/>
      <c r="G488" s="140"/>
      <c r="H488" s="140"/>
      <c r="I488" s="140"/>
      <c r="J488" s="141"/>
      <c r="K488" s="142">
        <v>103000</v>
      </c>
      <c r="L488" s="142">
        <v>29464.4</v>
      </c>
      <c r="M488" s="30">
        <f t="shared" si="26"/>
        <v>0.2860621359223301</v>
      </c>
    </row>
    <row r="489" spans="1:13" s="49" customFormat="1" ht="23.25" customHeight="1">
      <c r="A489" s="69"/>
      <c r="B489" s="70"/>
      <c r="C489" s="70"/>
      <c r="D489" s="89">
        <v>4260</v>
      </c>
      <c r="E489" s="92" t="s">
        <v>73</v>
      </c>
      <c r="F489" s="140"/>
      <c r="G489" s="140"/>
      <c r="H489" s="140"/>
      <c r="I489" s="140"/>
      <c r="J489" s="141"/>
      <c r="K489" s="142">
        <v>235087</v>
      </c>
      <c r="L489" s="142">
        <v>47156.6</v>
      </c>
      <c r="M489" s="30">
        <f t="shared" si="26"/>
        <v>0.20059212121469924</v>
      </c>
    </row>
    <row r="490" spans="1:13" s="49" customFormat="1" ht="23.25" customHeight="1">
      <c r="A490" s="69"/>
      <c r="B490" s="70"/>
      <c r="C490" s="70"/>
      <c r="D490" s="89">
        <v>4270</v>
      </c>
      <c r="E490" s="92" t="s">
        <v>38</v>
      </c>
      <c r="F490" s="140"/>
      <c r="G490" s="140"/>
      <c r="H490" s="140"/>
      <c r="I490" s="140"/>
      <c r="J490" s="141"/>
      <c r="K490" s="142">
        <v>25000</v>
      </c>
      <c r="L490" s="142">
        <v>0</v>
      </c>
      <c r="M490" s="30">
        <f t="shared" si="26"/>
        <v>0</v>
      </c>
    </row>
    <row r="491" spans="1:13" s="49" customFormat="1" ht="23.25" customHeight="1">
      <c r="A491" s="69"/>
      <c r="B491" s="70"/>
      <c r="C491" s="70"/>
      <c r="D491" s="89">
        <v>4280</v>
      </c>
      <c r="E491" s="92" t="s">
        <v>74</v>
      </c>
      <c r="F491" s="140"/>
      <c r="G491" s="140"/>
      <c r="H491" s="140"/>
      <c r="I491" s="140"/>
      <c r="J491" s="141"/>
      <c r="K491" s="142">
        <v>2400</v>
      </c>
      <c r="L491" s="142">
        <v>355</v>
      </c>
      <c r="M491" s="30">
        <f t="shared" si="26"/>
        <v>0.14791666666666667</v>
      </c>
    </row>
    <row r="492" spans="1:13" s="49" customFormat="1" ht="23.25" customHeight="1">
      <c r="A492" s="69"/>
      <c r="B492" s="70"/>
      <c r="C492" s="70"/>
      <c r="D492" s="89">
        <v>4300</v>
      </c>
      <c r="E492" s="92" t="s">
        <v>31</v>
      </c>
      <c r="F492" s="140"/>
      <c r="G492" s="140"/>
      <c r="H492" s="140"/>
      <c r="I492" s="140"/>
      <c r="J492" s="141"/>
      <c r="K492" s="142">
        <v>41232</v>
      </c>
      <c r="L492" s="142">
        <v>5782.04</v>
      </c>
      <c r="M492" s="30">
        <f t="shared" si="26"/>
        <v>0.14023185875048505</v>
      </c>
    </row>
    <row r="493" spans="1:13" s="49" customFormat="1" ht="27" customHeight="1">
      <c r="A493" s="69"/>
      <c r="B493" s="70"/>
      <c r="C493" s="70"/>
      <c r="D493" s="89">
        <v>4360</v>
      </c>
      <c r="E493" s="143" t="s">
        <v>79</v>
      </c>
      <c r="F493" s="140"/>
      <c r="G493" s="140"/>
      <c r="H493" s="140"/>
      <c r="I493" s="140"/>
      <c r="J493" s="141"/>
      <c r="K493" s="142">
        <v>3000</v>
      </c>
      <c r="L493" s="142">
        <v>643.21</v>
      </c>
      <c r="M493" s="30">
        <f t="shared" si="26"/>
        <v>0.21440333333333333</v>
      </c>
    </row>
    <row r="494" spans="1:13" s="49" customFormat="1" ht="30.75" customHeight="1">
      <c r="A494" s="69"/>
      <c r="B494" s="70"/>
      <c r="C494" s="70"/>
      <c r="D494" s="89">
        <v>4370</v>
      </c>
      <c r="E494" s="92" t="s">
        <v>259</v>
      </c>
      <c r="F494" s="140"/>
      <c r="G494" s="140"/>
      <c r="H494" s="140"/>
      <c r="I494" s="140"/>
      <c r="J494" s="141"/>
      <c r="K494" s="142">
        <v>7500</v>
      </c>
      <c r="L494" s="142">
        <v>2232.51</v>
      </c>
      <c r="M494" s="30">
        <f t="shared" si="26"/>
        <v>0.29766800000000004</v>
      </c>
    </row>
    <row r="495" spans="1:13" s="49" customFormat="1" ht="23.25" customHeight="1">
      <c r="A495" s="69"/>
      <c r="B495" s="70"/>
      <c r="C495" s="70"/>
      <c r="D495" s="89">
        <v>4430</v>
      </c>
      <c r="E495" s="92" t="s">
        <v>44</v>
      </c>
      <c r="F495" s="140"/>
      <c r="G495" s="140"/>
      <c r="H495" s="140"/>
      <c r="I495" s="140"/>
      <c r="J495" s="141"/>
      <c r="K495" s="142">
        <v>12000</v>
      </c>
      <c r="L495" s="142">
        <v>876.77</v>
      </c>
      <c r="M495" s="30">
        <f t="shared" si="26"/>
        <v>0.07306416666666667</v>
      </c>
    </row>
    <row r="496" spans="1:13" s="49" customFormat="1" ht="27" customHeight="1">
      <c r="A496" s="69"/>
      <c r="B496" s="70"/>
      <c r="C496" s="70"/>
      <c r="D496" s="89">
        <v>4440</v>
      </c>
      <c r="E496" s="92" t="s">
        <v>85</v>
      </c>
      <c r="F496" s="140"/>
      <c r="G496" s="140"/>
      <c r="H496" s="140"/>
      <c r="I496" s="140"/>
      <c r="J496" s="141"/>
      <c r="K496" s="142">
        <v>9300</v>
      </c>
      <c r="L496" s="142">
        <v>6975</v>
      </c>
      <c r="M496" s="30">
        <f t="shared" si="26"/>
        <v>0.75</v>
      </c>
    </row>
    <row r="497" spans="1:13" s="49" customFormat="1" ht="27" customHeight="1">
      <c r="A497" s="69"/>
      <c r="B497" s="70"/>
      <c r="C497" s="70"/>
      <c r="D497" s="89">
        <v>4520</v>
      </c>
      <c r="E497" s="92" t="s">
        <v>260</v>
      </c>
      <c r="F497" s="140"/>
      <c r="G497" s="140"/>
      <c r="H497" s="140"/>
      <c r="I497" s="140"/>
      <c r="J497" s="141"/>
      <c r="K497" s="142">
        <v>14000</v>
      </c>
      <c r="L497" s="142">
        <v>13936.93</v>
      </c>
      <c r="M497" s="30">
        <f t="shared" si="26"/>
        <v>0.995495</v>
      </c>
    </row>
    <row r="498" spans="1:13" s="49" customFormat="1" ht="29.25" customHeight="1">
      <c r="A498" s="69"/>
      <c r="B498" s="70"/>
      <c r="C498" s="70"/>
      <c r="D498" s="89">
        <v>4700</v>
      </c>
      <c r="E498" s="143" t="s">
        <v>87</v>
      </c>
      <c r="F498" s="140"/>
      <c r="G498" s="140"/>
      <c r="H498" s="140"/>
      <c r="I498" s="140"/>
      <c r="J498" s="141"/>
      <c r="K498" s="142">
        <v>4000</v>
      </c>
      <c r="L498" s="142">
        <v>600</v>
      </c>
      <c r="M498" s="30">
        <f t="shared" si="26"/>
        <v>0.15</v>
      </c>
    </row>
    <row r="499" spans="1:13" s="49" customFormat="1" ht="28.5" customHeight="1">
      <c r="A499" s="69"/>
      <c r="B499" s="70"/>
      <c r="C499" s="70"/>
      <c r="D499" s="89">
        <v>4740</v>
      </c>
      <c r="E499" s="143" t="s">
        <v>89</v>
      </c>
      <c r="F499" s="140"/>
      <c r="G499" s="140"/>
      <c r="H499" s="140"/>
      <c r="I499" s="140"/>
      <c r="J499" s="141"/>
      <c r="K499" s="142">
        <v>800</v>
      </c>
      <c r="L499" s="142">
        <v>162.44</v>
      </c>
      <c r="M499" s="30">
        <f t="shared" si="26"/>
        <v>0.20305</v>
      </c>
    </row>
    <row r="500" spans="1:13" s="49" customFormat="1" ht="28.5" customHeight="1">
      <c r="A500" s="69"/>
      <c r="B500" s="70"/>
      <c r="C500" s="70"/>
      <c r="D500" s="89">
        <v>4750</v>
      </c>
      <c r="E500" s="143" t="s">
        <v>91</v>
      </c>
      <c r="F500" s="140"/>
      <c r="G500" s="140"/>
      <c r="H500" s="140"/>
      <c r="I500" s="140"/>
      <c r="J500" s="141"/>
      <c r="K500" s="142">
        <v>8000</v>
      </c>
      <c r="L500" s="142">
        <v>6417.2</v>
      </c>
      <c r="M500" s="30">
        <f t="shared" si="26"/>
        <v>0.80215</v>
      </c>
    </row>
    <row r="501" spans="1:13" s="8" customFormat="1" ht="19.5" customHeight="1">
      <c r="A501" s="66"/>
      <c r="B501" s="70"/>
      <c r="C501" s="71">
        <v>92695</v>
      </c>
      <c r="D501" s="32"/>
      <c r="E501" s="14" t="s">
        <v>28</v>
      </c>
      <c r="F501" s="16">
        <f>SUM(F502:F502)</f>
        <v>0</v>
      </c>
      <c r="G501" s="16"/>
      <c r="H501" s="16"/>
      <c r="I501" s="16">
        <f>SUM(I502:I502)</f>
        <v>0</v>
      </c>
      <c r="J501" s="17"/>
      <c r="K501" s="72">
        <f>SUM(K502:K502)</f>
        <v>340000</v>
      </c>
      <c r="L501" s="72">
        <f>SUM(L502:L502)</f>
        <v>189000</v>
      </c>
      <c r="M501" s="20">
        <f>L501/K501</f>
        <v>0.5558823529411765</v>
      </c>
    </row>
    <row r="502" spans="1:13" s="8" customFormat="1" ht="36.75" customHeight="1">
      <c r="A502" s="66"/>
      <c r="B502" s="68"/>
      <c r="C502" s="65"/>
      <c r="D502" s="23">
        <v>2820</v>
      </c>
      <c r="E502" s="24" t="s">
        <v>224</v>
      </c>
      <c r="F502" s="26"/>
      <c r="G502" s="26"/>
      <c r="H502" s="26"/>
      <c r="I502" s="26"/>
      <c r="J502" s="27"/>
      <c r="K502" s="61">
        <v>340000</v>
      </c>
      <c r="L502" s="61">
        <v>189000</v>
      </c>
      <c r="M502" s="30">
        <f>L502/K502</f>
        <v>0.5558823529411765</v>
      </c>
    </row>
    <row r="503" spans="1:13" s="8" customFormat="1" ht="36.75" customHeight="1" thickBot="1">
      <c r="A503" s="157"/>
      <c r="B503" s="158"/>
      <c r="C503" s="159"/>
      <c r="D503" s="159"/>
      <c r="E503" s="160" t="s">
        <v>225</v>
      </c>
      <c r="F503" s="161">
        <f>SUM(F480+F475+F442+F420+F313+F298+F193+F184+F180+F146+F130+F126+F68+F33+F19+F7+F406)</f>
        <v>32424647</v>
      </c>
      <c r="G503" s="161" t="e">
        <f>SUM(G480+G475+G442+G420+G313+G298+G193+G184+G180+G146+G130+G126+G68+G33+G19+G7+G406)</f>
        <v>#REF!</v>
      </c>
      <c r="H503" s="161" t="e">
        <f>SUM(H480+H475+H442+H420+H313+H298+H193+H184+H180+H146+H130+H126+H68+H33+H19+H7+H406)</f>
        <v>#DIV/0!</v>
      </c>
      <c r="I503" s="161">
        <f>SUM(I480+I475+I442+I420+I313+I298+I193+I184+I180+I146+I130+I126+I68+I33+I19+I7+I406)</f>
        <v>17465496.75</v>
      </c>
      <c r="J503" s="162">
        <f>I503/F503</f>
        <v>0.5386487862150049</v>
      </c>
      <c r="K503" s="163">
        <f>SUM(K480+K475+K442+K420+K313+K298+K193+K184+K166+K146+K130+K126+K68+K33+K19+K10+K7+K180+K406+K63)</f>
        <v>37407147</v>
      </c>
      <c r="L503" s="163">
        <f>SUM(L480+L475+L442+L420+L313+L298+L193+L184+L166+L146+L130+L126+L68+L33+L19+L10+L7+L180+L406+L63)</f>
        <v>16951760.45</v>
      </c>
      <c r="M503" s="174">
        <f>L503/K503</f>
        <v>0.45316902810043225</v>
      </c>
    </row>
    <row r="504" spans="1:13" s="8" customFormat="1" ht="15" thickTop="1">
      <c r="A504" s="79"/>
      <c r="B504" s="80"/>
      <c r="C504" s="3"/>
      <c r="D504" s="3"/>
      <c r="E504" s="4"/>
      <c r="F504" s="5"/>
      <c r="G504" s="5"/>
      <c r="H504" s="6"/>
      <c r="I504" s="6"/>
      <c r="J504" s="6"/>
      <c r="K504" s="5"/>
      <c r="L504" s="5"/>
      <c r="M504" s="9"/>
    </row>
    <row r="506" spans="5:10" ht="12.75">
      <c r="E506" t="s">
        <v>264</v>
      </c>
      <c r="F506" s="81">
        <f>SUM(F408:F409)</f>
        <v>210838</v>
      </c>
      <c r="G506" s="81">
        <f>SUM(G408:G409)</f>
        <v>0</v>
      </c>
      <c r="H506" s="81">
        <f>SUM(H408:H409)</f>
        <v>0</v>
      </c>
      <c r="I506" s="81">
        <f>SUM(I408:I409)</f>
        <v>0</v>
      </c>
      <c r="J506" s="82">
        <f aca="true" t="shared" si="27" ref="J506:J511">I506/F506</f>
        <v>0</v>
      </c>
    </row>
    <row r="507" spans="5:10" ht="12.75">
      <c r="E507" t="s">
        <v>226</v>
      </c>
      <c r="F507" s="81">
        <f>SUM(F70+F128+F341+F345+F309+F319)</f>
        <v>6267078</v>
      </c>
      <c r="G507" s="81">
        <f>SUM(G70+G128+G341+G345+G309+G319)</f>
        <v>65500</v>
      </c>
      <c r="H507" s="81">
        <f>SUM(H70+H128+H341+H345+H309+H319)</f>
        <v>0.9478325179201275</v>
      </c>
      <c r="I507" s="81">
        <f>SUM(I70+I128+I341+I345+I309+I319)</f>
        <v>3152396</v>
      </c>
      <c r="J507" s="82">
        <f t="shared" si="27"/>
        <v>0.5030088982457215</v>
      </c>
    </row>
    <row r="508" spans="5:10" ht="12.75">
      <c r="E508" t="s">
        <v>227</v>
      </c>
      <c r="F508" s="81">
        <f>SUM(F196+F292+F346+F352+F392+F439)</f>
        <v>2653714</v>
      </c>
      <c r="G508" s="81">
        <f>SUM(G196+G292+G346+G352+G392+G439)</f>
        <v>514447</v>
      </c>
      <c r="H508" s="81">
        <f>SUM(H196+H292+H346+H352+H392+H439)</f>
        <v>0.7195938526785777</v>
      </c>
      <c r="I508" s="81">
        <f>SUM(I196+I292+I346+I352+I392+I439)</f>
        <v>2104932</v>
      </c>
      <c r="J508" s="82">
        <f t="shared" si="27"/>
        <v>0.7932022817831914</v>
      </c>
    </row>
    <row r="509" spans="5:10" ht="12.75">
      <c r="E509" t="s">
        <v>228</v>
      </c>
      <c r="F509" s="81">
        <f>SUM(F43)</f>
        <v>5000</v>
      </c>
      <c r="G509" s="81">
        <f>SUM(G43)</f>
        <v>0</v>
      </c>
      <c r="H509" s="81">
        <f>SUM(H43)</f>
        <v>0</v>
      </c>
      <c r="I509" s="81">
        <f>SUM(I43)</f>
        <v>0</v>
      </c>
      <c r="J509" s="82">
        <f t="shared" si="27"/>
        <v>0</v>
      </c>
    </row>
    <row r="510" spans="5:10" ht="12.75">
      <c r="E510" t="s">
        <v>229</v>
      </c>
      <c r="F510" s="81">
        <f>SUM(F445)</f>
        <v>10000</v>
      </c>
      <c r="G510" s="81">
        <f>SUM(G445)</f>
        <v>0</v>
      </c>
      <c r="H510" s="81">
        <f>SUM(H445)</f>
        <v>0</v>
      </c>
      <c r="I510" s="81">
        <f>SUM(I445)</f>
        <v>10000</v>
      </c>
      <c r="J510" s="82">
        <f t="shared" si="27"/>
        <v>1</v>
      </c>
    </row>
    <row r="511" spans="5:10" ht="12.75">
      <c r="E511" t="s">
        <v>230</v>
      </c>
      <c r="F511" s="81">
        <f>SUM(F293)</f>
        <v>450</v>
      </c>
      <c r="G511" s="81">
        <f>SUM(G293)</f>
        <v>0</v>
      </c>
      <c r="H511" s="81">
        <f>SUM(H293)</f>
        <v>0</v>
      </c>
      <c r="I511" s="81">
        <f>SUM(I293)</f>
        <v>414.67</v>
      </c>
      <c r="J511" s="82">
        <f t="shared" si="27"/>
        <v>0.9214888888888889</v>
      </c>
    </row>
    <row r="512" spans="5:10" ht="12.75">
      <c r="E512" t="s">
        <v>231</v>
      </c>
      <c r="F512" s="81">
        <f>SUM(F186+F188+F192)</f>
        <v>10335504</v>
      </c>
      <c r="G512" s="81">
        <f>SUM(G186+G188+G192)</f>
        <v>315924</v>
      </c>
      <c r="H512" s="81">
        <f>SUM(H186+H188+H192)</f>
        <v>1.6251067375850043</v>
      </c>
      <c r="I512" s="81">
        <f>SUM(I186+I188+I192)</f>
        <v>5998604</v>
      </c>
      <c r="J512" s="82">
        <f>I512/F512</f>
        <v>0.5803881455611647</v>
      </c>
    </row>
    <row r="513" spans="5:10" ht="12.75">
      <c r="E513" t="s">
        <v>232</v>
      </c>
      <c r="F513" s="81">
        <f>SUM(F176+F177)</f>
        <v>5270203</v>
      </c>
      <c r="G513" s="81">
        <f>SUM(G176+G177)</f>
        <v>0</v>
      </c>
      <c r="H513" s="81">
        <f>SUM(H176+H177)</f>
        <v>0</v>
      </c>
      <c r="I513" s="81">
        <f>SUM(I176+I177)</f>
        <v>2423898.74</v>
      </c>
      <c r="J513" s="82">
        <f>I513/F513</f>
        <v>0.4599251186339502</v>
      </c>
    </row>
    <row r="514" spans="5:10" ht="12.75">
      <c r="E514" t="s">
        <v>233</v>
      </c>
      <c r="F514" s="81">
        <f>SUM(F29+F30+F31+F32+F41+F71+F148+F151+F152+F153+F154+F155+F157+F159+F160+F161+F162+F163+F164+F165+F166+F167+F168+F169+F171+F173+F172+F195+F377+F457+F318+F96+F97+F291+F317+F320+F344+F438+F482+F174+F42+F156)</f>
        <v>7671860</v>
      </c>
      <c r="G514" s="81">
        <f>SUM(G29+G30+G31+G32+G41+G71+G148+G151+G152+G153+G154+G155+G157+G159+G160+G161+G162+G163+G164+G165+G166+G167+G168+G169+G171+G173+G172+G195+G377+G457+G318+G96+G97+G291+G317+G320+G344+G438+G482+G174+G42+G156)</f>
        <v>1919</v>
      </c>
      <c r="H514" s="81">
        <f>SUM(H29+H30+H31+H32+H41+H71+H148+H151+H152+H153+H154+H155+H157+H159+H160+H161+H162+H163+H164+H165+H166+H167+H168+H169+H171+H173+H172+H195+H377+H457+H318+H96+H97+H291+H317+H320+H344+H438+H482+H174+H42+H156)</f>
        <v>2.4291666666666667</v>
      </c>
      <c r="I514" s="81">
        <f>SUM(I29+I30+I31+I32+I41+I71+I148+I151+I152+I153+I154+I155+I157+I159+I160+I161+I162+I163+I164+I165+I166+I167+I168+I169+I171+I173+I172+I195+I377+I457+I318+I96+I97+I291+I317+I320+I344+I438+I482+I174+I42+I156)</f>
        <v>3775251.3400000003</v>
      </c>
      <c r="J514" s="82">
        <f>I514/F514</f>
        <v>0.4920907498312013</v>
      </c>
    </row>
    <row r="515" spans="5:10" ht="12.75">
      <c r="E515" t="s">
        <v>234</v>
      </c>
      <c r="F515" s="81" t="e">
        <f>SUM(F29+F30+F31+#REF!+F32+#REF!+#REF!+#REF!+#REF!+I195+#REF!+#REF!+#REF!+#REF!+#REF!+F377+#REF!+F457)</f>
        <v>#REF!</v>
      </c>
      <c r="G515" s="81"/>
      <c r="H515" s="81"/>
      <c r="I515" s="81"/>
      <c r="J515" s="82"/>
    </row>
    <row r="516" spans="5:10" ht="38.25">
      <c r="E516" s="83" t="s">
        <v>235</v>
      </c>
      <c r="F516" s="81"/>
      <c r="G516" s="81"/>
      <c r="H516" s="81"/>
      <c r="I516" s="81"/>
      <c r="J516" s="82"/>
    </row>
    <row r="517" spans="6:10" ht="12.75">
      <c r="F517" s="84">
        <f>SUM(F506:F514)</f>
        <v>32424647</v>
      </c>
      <c r="G517" s="84">
        <f>SUM(G506:G514)</f>
        <v>897790</v>
      </c>
      <c r="H517" s="84">
        <f>SUM(H506:H514)</f>
        <v>5.721699774850377</v>
      </c>
      <c r="I517" s="84">
        <f>SUM(I506:I514)</f>
        <v>17465496.75</v>
      </c>
      <c r="J517" s="85">
        <f>I517/F517</f>
        <v>0.5386487862150049</v>
      </c>
    </row>
    <row r="520" spans="5:12" ht="12.75">
      <c r="E520" t="s">
        <v>236</v>
      </c>
      <c r="F520" s="87">
        <v>5328733</v>
      </c>
      <c r="G520" s="87"/>
      <c r="H520" s="87"/>
      <c r="I520" s="87">
        <v>4991337.44</v>
      </c>
      <c r="K520" s="81" t="e">
        <f>SUM(K18+#REF!+K145+K216+#REF!+K446+#REF!+K448+K474+#REF!+#REF!+#REF!)</f>
        <v>#REF!</v>
      </c>
      <c r="L520" s="81" t="e">
        <f>SUM(L18+#REF!+L145+L216+#REF!+L446+#REF!+L448+L474+#REF!+#REF!+#REF!)</f>
        <v>#REF!</v>
      </c>
    </row>
    <row r="521" spans="6:12" ht="12.75">
      <c r="F521" s="87"/>
      <c r="G521" s="87"/>
      <c r="H521" s="87"/>
      <c r="I521" s="87"/>
      <c r="K521" s="81"/>
      <c r="L521" s="81"/>
    </row>
    <row r="522" spans="6:12" ht="12.75">
      <c r="F522" s="87"/>
      <c r="G522" s="87"/>
      <c r="H522" s="87"/>
      <c r="I522" s="87"/>
      <c r="K522" s="81"/>
      <c r="L522" s="81"/>
    </row>
    <row r="523" spans="6:9" ht="12.75">
      <c r="F523" s="87"/>
      <c r="G523" s="87"/>
      <c r="H523" s="87"/>
      <c r="I523" s="87"/>
    </row>
    <row r="524" spans="6:9" ht="12.75">
      <c r="F524" s="87"/>
      <c r="G524" s="87"/>
      <c r="H524" s="87"/>
      <c r="I524" s="87"/>
    </row>
    <row r="525" spans="6:9" ht="12.75">
      <c r="F525" s="87"/>
      <c r="G525" s="87"/>
      <c r="H525" s="87"/>
      <c r="I525" s="87"/>
    </row>
    <row r="526" spans="6:9" ht="12.75">
      <c r="F526" s="87"/>
      <c r="G526" s="87"/>
      <c r="H526" s="87"/>
      <c r="I526" s="87"/>
    </row>
  </sheetData>
  <sheetProtection/>
  <mergeCells count="8">
    <mergeCell ref="K4:M4"/>
    <mergeCell ref="A2:M2"/>
    <mergeCell ref="A4:A5"/>
    <mergeCell ref="B4:B5"/>
    <mergeCell ref="C4:C5"/>
    <mergeCell ref="D4:D5"/>
    <mergeCell ref="E4:E5"/>
    <mergeCell ref="F4:J4"/>
  </mergeCells>
  <printOptions horizontalCentered="1"/>
  <pageMargins left="0.5118110236220472" right="0" top="0.7480314960629921" bottom="0.7874015748031497" header="0.5905511811023623" footer="0.5118110236220472"/>
  <pageSetup horizontalDpi="600" verticalDpi="600" orientation="portrait" paperSize="9" scale="60" r:id="rId1"/>
  <headerFooter alignWithMargins="0">
    <oddHeader>&amp;RZałącznik nr 1 informacja z wykonania budżetu na 30.06.2008 r. rok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8515625" defaultRowHeight="12.75"/>
  <sheetData>
    <row r="1" s="8" customFormat="1" ht="12.75"/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2008-08-12T15:04:53Z</cp:lastPrinted>
  <dcterms:created xsi:type="dcterms:W3CDTF">2008-02-13T13:38:46Z</dcterms:created>
  <dcterms:modified xsi:type="dcterms:W3CDTF">2008-08-13T13:07:35Z</dcterms:modified>
  <cp:category/>
  <cp:version/>
  <cp:contentType/>
  <cp:contentStatus/>
</cp:coreProperties>
</file>